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NTROL INTERNO 2023\AUDITORIAS INTERNAS\GESTION ECONOMICA Y FINANCIERA\"/>
    </mc:Choice>
  </mc:AlternateContent>
  <bookViews>
    <workbookView xWindow="0" yWindow="0" windowWidth="24000" windowHeight="9330" activeTab="1"/>
  </bookViews>
  <sheets>
    <sheet name="INGRESOS" sheetId="1" r:id="rId1"/>
    <sheet name="GASTOS" sheetId="2" r:id="rId2"/>
    <sheet name="conciliaciongastosinversion" sheetId="3" r:id="rId3"/>
  </sheets>
  <definedNames>
    <definedName name="_xlnm._FilterDatabase" localSheetId="1" hidden="1">GASTOS!$A$4:$L$85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51" i="2"/>
  <c r="H51" i="2" s="1"/>
  <c r="G37" i="2"/>
  <c r="G36" i="2"/>
  <c r="G35" i="2"/>
  <c r="H35" i="2" s="1"/>
  <c r="G34" i="2"/>
  <c r="H31" i="2"/>
  <c r="H30" i="2"/>
  <c r="G29" i="2"/>
  <c r="H28" i="2"/>
  <c r="H27" i="2"/>
  <c r="G16" i="2"/>
  <c r="H68" i="2"/>
  <c r="G65" i="2"/>
  <c r="G64" i="2" s="1"/>
  <c r="H65" i="2"/>
  <c r="H64" i="2" s="1"/>
  <c r="D64" i="2"/>
  <c r="D69" i="2"/>
  <c r="G18" i="3"/>
  <c r="G23" i="3"/>
  <c r="G16" i="3"/>
  <c r="G15" i="3"/>
  <c r="G26" i="3" l="1"/>
  <c r="G2" i="3"/>
  <c r="C15" i="3"/>
  <c r="C23" i="3"/>
  <c r="C9" i="3"/>
  <c r="G14" i="3"/>
  <c r="G32" i="3"/>
  <c r="G8" i="3"/>
  <c r="G95" i="2"/>
  <c r="G36" i="3" l="1"/>
  <c r="F82" i="2"/>
  <c r="G81" i="2"/>
  <c r="H77" i="2" l="1"/>
  <c r="G70" i="2"/>
  <c r="H11" i="2"/>
  <c r="H40" i="2"/>
  <c r="G53" i="2"/>
  <c r="G52" i="2"/>
  <c r="G49" i="2"/>
  <c r="G48" i="2"/>
  <c r="G47" i="2"/>
  <c r="G33" i="2"/>
  <c r="G32" i="2"/>
  <c r="H8" i="2"/>
  <c r="H7" i="2"/>
  <c r="D6" i="2"/>
  <c r="G69" i="2" l="1"/>
  <c r="D5" i="1"/>
  <c r="D17" i="1"/>
  <c r="D15" i="1" s="1"/>
  <c r="D22" i="1" l="1"/>
  <c r="D14" i="1"/>
  <c r="D10" i="1"/>
  <c r="D9" i="1" s="1"/>
  <c r="D7" i="1"/>
  <c r="H20" i="2"/>
  <c r="H59" i="2"/>
  <c r="G97" i="2"/>
  <c r="G93" i="2"/>
  <c r="L69" i="2" s="1"/>
  <c r="G90" i="2"/>
  <c r="G89" i="2"/>
  <c r="G94" i="2"/>
  <c r="G87" i="2"/>
  <c r="G86" i="2"/>
  <c r="G74" i="2"/>
  <c r="G79" i="2"/>
  <c r="G76" i="2"/>
  <c r="L66" i="2" s="1"/>
  <c r="G84" i="2"/>
  <c r="G78" i="2"/>
  <c r="D85" i="2"/>
  <c r="D73" i="2"/>
  <c r="G73" i="2" l="1"/>
  <c r="L67" i="2"/>
  <c r="G85" i="2"/>
  <c r="L65" i="2"/>
  <c r="L68" i="2"/>
  <c r="D60" i="2"/>
  <c r="D5" i="2" s="1"/>
  <c r="G35" i="3"/>
  <c r="C35" i="3"/>
  <c r="C32" i="3"/>
  <c r="I23" i="3"/>
  <c r="C14" i="3"/>
  <c r="C8" i="3"/>
  <c r="G60" i="2" l="1"/>
  <c r="H73" i="2"/>
  <c r="I14" i="3"/>
  <c r="C36" i="3"/>
  <c r="I36" i="3" s="1"/>
  <c r="I35" i="3"/>
  <c r="I8" i="3"/>
  <c r="I32" i="3"/>
  <c r="H34" i="2" l="1"/>
  <c r="H37" i="2"/>
  <c r="H36" i="2"/>
  <c r="H53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6" i="2"/>
  <c r="H75" i="2"/>
  <c r="H74" i="2"/>
  <c r="H72" i="2"/>
  <c r="H71" i="2"/>
  <c r="H70" i="2"/>
  <c r="H69" i="2"/>
  <c r="H67" i="2"/>
  <c r="H63" i="2"/>
  <c r="H62" i="2"/>
  <c r="H61" i="2"/>
  <c r="H58" i="2"/>
  <c r="H57" i="2"/>
  <c r="H56" i="2"/>
  <c r="H54" i="2"/>
  <c r="H52" i="2"/>
  <c r="H49" i="2"/>
  <c r="H47" i="2"/>
  <c r="H33" i="2"/>
  <c r="H32" i="2"/>
  <c r="H50" i="2"/>
  <c r="H46" i="2"/>
  <c r="H45" i="2"/>
  <c r="H39" i="2"/>
  <c r="H38" i="2"/>
  <c r="H29" i="2"/>
  <c r="H26" i="2"/>
  <c r="H25" i="2"/>
  <c r="H24" i="2"/>
  <c r="H23" i="2"/>
  <c r="H22" i="2"/>
  <c r="H21" i="2"/>
  <c r="H19" i="2"/>
  <c r="H18" i="2"/>
  <c r="H17" i="2"/>
  <c r="H15" i="2"/>
  <c r="H14" i="2"/>
  <c r="H13" i="2"/>
  <c r="H12" i="2"/>
  <c r="H10" i="2"/>
  <c r="H9" i="2"/>
  <c r="H21" i="1"/>
  <c r="G5" i="1"/>
  <c r="H5" i="1" s="1"/>
  <c r="H25" i="1"/>
  <c r="H24" i="1"/>
  <c r="H23" i="1"/>
  <c r="H20" i="1"/>
  <c r="H19" i="1"/>
  <c r="H18" i="1"/>
  <c r="H16" i="1"/>
  <c r="H13" i="1"/>
  <c r="H12" i="1"/>
  <c r="H11" i="1"/>
  <c r="H8" i="1"/>
  <c r="H16" i="2" l="1"/>
  <c r="G5" i="2" l="1"/>
  <c r="H5" i="2" s="1"/>
  <c r="H6" i="2"/>
</calcChain>
</file>

<file path=xl/sharedStrings.xml><?xml version="1.0" encoding="utf-8"?>
<sst xmlns="http://schemas.openxmlformats.org/spreadsheetml/2006/main" count="444" uniqueCount="350">
  <si>
    <t>PRESUPUESTO</t>
  </si>
  <si>
    <t>CONTABILIDAD</t>
  </si>
  <si>
    <t>DIFERENCIA</t>
  </si>
  <si>
    <t>OBSERVACION</t>
  </si>
  <si>
    <t>CUENTA</t>
  </si>
  <si>
    <t>DESCRIPCION</t>
  </si>
  <si>
    <t>VALOR</t>
  </si>
  <si>
    <t>INGRESOS</t>
  </si>
  <si>
    <t>ELABORÓ: _________________________</t>
  </si>
  <si>
    <t>REVISÓ: _______________________________________</t>
  </si>
  <si>
    <t>CONTADORA</t>
  </si>
  <si>
    <t>APROBÓ : _______________________________________</t>
  </si>
  <si>
    <t>LUZ ANGELA PUENTE ROJAS</t>
  </si>
  <si>
    <t>ELABORO: _______________________________________</t>
  </si>
  <si>
    <t>APOYO PRESUPUESTO</t>
  </si>
  <si>
    <t>DIANA LORENA MORENO ALBAN</t>
  </si>
  <si>
    <t>TESORERA</t>
  </si>
  <si>
    <t>EVELYN LOAIZA GOMEZ</t>
  </si>
  <si>
    <t xml:space="preserve">1 </t>
  </si>
  <si>
    <t xml:space="preserve">INGRESOS </t>
  </si>
  <si>
    <t xml:space="preserve">1.1 </t>
  </si>
  <si>
    <t xml:space="preserve">INGRESOS CORRIENTES </t>
  </si>
  <si>
    <t xml:space="preserve">1.1.02.02 </t>
  </si>
  <si>
    <t xml:space="preserve">TASAS Y DERECHOS ADMINISTRATIVOS </t>
  </si>
  <si>
    <t xml:space="preserve">1.1.02.02.015 </t>
  </si>
  <si>
    <t xml:space="preserve">CERTIFICACIONES Y CONSTANCIAS </t>
  </si>
  <si>
    <t xml:space="preserve">1.1.02.05 </t>
  </si>
  <si>
    <t xml:space="preserve">VENTA DE BIENES Y SERVICIOS </t>
  </si>
  <si>
    <t xml:space="preserve">1.1.02.05.001.09 </t>
  </si>
  <si>
    <t xml:space="preserve">SERVICIOS PARA LA COMUNIDAD, SOCIALES Y PERSONALES </t>
  </si>
  <si>
    <t xml:space="preserve">1.1.02.05.002 </t>
  </si>
  <si>
    <t xml:space="preserve">VENTAS INCIDENTALES DE ESTABLECIMIENTOS NO DE MERCADO </t>
  </si>
  <si>
    <t xml:space="preserve">SERVICIOS FINANCIEROS Y SERVICIOS CONEXOS; SERVICIOS INMOBILIARIOS; Y SERVICIOS DE ARRENDAMIENTO Y LEASING </t>
  </si>
  <si>
    <t xml:space="preserve">1.1.02.06 </t>
  </si>
  <si>
    <t xml:space="preserve">TRANSFERENCIAS CORRIENTES </t>
  </si>
  <si>
    <t xml:space="preserve">1.1.02.06.006.06 </t>
  </si>
  <si>
    <t xml:space="preserve">OTRAS UNIDADES DE GOBIERNO </t>
  </si>
  <si>
    <t xml:space="preserve">2 </t>
  </si>
  <si>
    <t xml:space="preserve">GASTOS </t>
  </si>
  <si>
    <t xml:space="preserve">2.1 </t>
  </si>
  <si>
    <t xml:space="preserve">FUNCIONAMIENTO </t>
  </si>
  <si>
    <t xml:space="preserve">2.1.1.01.01.001.01 </t>
  </si>
  <si>
    <t xml:space="preserve">SUELDO BASICO </t>
  </si>
  <si>
    <t xml:space="preserve">2.1.1.01.01.001.04 </t>
  </si>
  <si>
    <t xml:space="preserve">SUBSIDIO DE ALIMENTACION </t>
  </si>
  <si>
    <t xml:space="preserve">2.1.1.01.01.001.05 </t>
  </si>
  <si>
    <t xml:space="preserve">AUXILIO DE TRANSPORTE </t>
  </si>
  <si>
    <t xml:space="preserve">2.1.1.01.01.001.06 </t>
  </si>
  <si>
    <t xml:space="preserve">2.1.1.01.01.001.07 </t>
  </si>
  <si>
    <t xml:space="preserve">BONIFICACION POR SERVICIOS PRESTADOS </t>
  </si>
  <si>
    <t xml:space="preserve">2.1.1.01.01.001.08.01 </t>
  </si>
  <si>
    <t xml:space="preserve">PRIMA DE NAVIDAD </t>
  </si>
  <si>
    <t xml:space="preserve">2.1.1.01.01.001.08.02 </t>
  </si>
  <si>
    <t xml:space="preserve">PRIMA DE VACACIONES </t>
  </si>
  <si>
    <t xml:space="preserve">2.1.1.01.02.001 </t>
  </si>
  <si>
    <t xml:space="preserve">APORTES A LA SEGURIDAD SOCIAL EN PENSIONES </t>
  </si>
  <si>
    <t xml:space="preserve">2.1.1.01.02.002 </t>
  </si>
  <si>
    <t xml:space="preserve">APORTES A LA SEGURIDAD SOCIAL EN SALUD </t>
  </si>
  <si>
    <t xml:space="preserve">2.1.1.01.02.003 </t>
  </si>
  <si>
    <t xml:space="preserve">APORTES DE CESANTIAS  </t>
  </si>
  <si>
    <t xml:space="preserve">2.1.1.01.02.004 </t>
  </si>
  <si>
    <t xml:space="preserve">APORTES A CAJAS DE COMPENSACION FAMILIAR </t>
  </si>
  <si>
    <t xml:space="preserve">2.1.1.01.02.005 </t>
  </si>
  <si>
    <t xml:space="preserve">APORTES GENERALES AL SISTEMA DE RIESGOS LABORALES </t>
  </si>
  <si>
    <t xml:space="preserve">2.1.1.01.02.006 </t>
  </si>
  <si>
    <t xml:space="preserve">APORTES AL ICBF </t>
  </si>
  <si>
    <t xml:space="preserve">2.1.1.01.02.007 </t>
  </si>
  <si>
    <t xml:space="preserve">APORTES AL SENA </t>
  </si>
  <si>
    <t xml:space="preserve">2.1.1.01.03.001.01 </t>
  </si>
  <si>
    <t xml:space="preserve">VACACIONES </t>
  </si>
  <si>
    <t xml:space="preserve">2.1.1.01.03.001.03 </t>
  </si>
  <si>
    <t xml:space="preserve">BONIFICACION ESPECIAL DE RECREACION </t>
  </si>
  <si>
    <t xml:space="preserve">ESTIMULOS A LOS EMPLEADOS DEL ESTADO </t>
  </si>
  <si>
    <t xml:space="preserve">ADQUISICION DE BIENES Y SERVICIOS </t>
  </si>
  <si>
    <t xml:space="preserve">2.1.2.01.01.003.04.01 </t>
  </si>
  <si>
    <t xml:space="preserve">MOTORES, GENERADORES Y TRANSFORMADORES ELECTRICOS Y SUS PARTES Y PIEZAS </t>
  </si>
  <si>
    <t xml:space="preserve">ADQUISICIONES DIFERENTES DE ACTIVOS </t>
  </si>
  <si>
    <t xml:space="preserve">2.1.2.02.01.002 </t>
  </si>
  <si>
    <t xml:space="preserve">PRODUCTOS ALIMENTICIOS, BEBIDAS Y TABACO, TEXTILES, PRENDAS DE VESTIR Y PRODUCTOS DE CUERO </t>
  </si>
  <si>
    <t xml:space="preserve">ADQUISICION DE SERVICIOS </t>
  </si>
  <si>
    <t xml:space="preserve">SERVICIOS PRESTADOS A LAS EMPRESAS Y SERVICIOS DE PRODUCCION  </t>
  </si>
  <si>
    <t xml:space="preserve">2.1.2.02.02.010 </t>
  </si>
  <si>
    <t xml:space="preserve">VIATICOS DE LOS FUNCIONARIOS EN COMISION </t>
  </si>
  <si>
    <t xml:space="preserve">2.1.3 </t>
  </si>
  <si>
    <t xml:space="preserve">2.1.3.07.02.002.02 </t>
  </si>
  <si>
    <t xml:space="preserve">CUOTAS PARTES PENSIONALES A CARGO DE LA ENTIDAD DE PENSIONES </t>
  </si>
  <si>
    <t xml:space="preserve">2.1.3.13.01.001 </t>
  </si>
  <si>
    <t xml:space="preserve">SENTENCIAS </t>
  </si>
  <si>
    <t xml:space="preserve">2.1.8 </t>
  </si>
  <si>
    <t xml:space="preserve">GASTOS POR TRIBUTOS, TASAS, CONTRIBUCIONES, MULTAS, SANCIONES E INTERESES DE MORA </t>
  </si>
  <si>
    <t>2.1.1.01.03.001.02</t>
  </si>
  <si>
    <t>2.1.2.02.02.006.01</t>
  </si>
  <si>
    <t>2.1.2.02.02.006.02</t>
  </si>
  <si>
    <t>2.1.2.02.02.006.03</t>
  </si>
  <si>
    <t>2.1.2.02.02.006.04</t>
  </si>
  <si>
    <t>2.1.2.02.02.006.05</t>
  </si>
  <si>
    <t>2.1.2.02.02.006.06</t>
  </si>
  <si>
    <t>SERVICIO DE ACUEDUCTO</t>
  </si>
  <si>
    <t xml:space="preserve">SERVICIO DE ENERGIA </t>
  </si>
  <si>
    <t>SUMINISTROS DE FERRETERIA (Caja menor)</t>
  </si>
  <si>
    <t>SUMINISTROS DE PAPELERIA (Caja menor)</t>
  </si>
  <si>
    <t>SUMINISTROS DE CAFETERIA (Caja menor)</t>
  </si>
  <si>
    <t>OTROS SERVICIOS DE TRANSPORTE</t>
  </si>
  <si>
    <t>2.1.2.02.02.007.01</t>
  </si>
  <si>
    <t>2.1.2.02.02.007.02</t>
  </si>
  <si>
    <t>2.1.2.02.02.008.01</t>
  </si>
  <si>
    <t>2.1.2.02.02.008.02</t>
  </si>
  <si>
    <t>2.1.2.02.02.008.03</t>
  </si>
  <si>
    <t>2.1.2.02.02.008.04</t>
  </si>
  <si>
    <t>2.1.2.02.02.008.05</t>
  </si>
  <si>
    <t>2.1.2.02.02.008.06</t>
  </si>
  <si>
    <t>2.1.2.02.02.008.08</t>
  </si>
  <si>
    <t>SERVICIOS JURIDICOS</t>
  </si>
  <si>
    <t>SERVICIOS DE GESTION HUMANA</t>
  </si>
  <si>
    <t>SERVICIOS DE CONTABILIDAD</t>
  </si>
  <si>
    <t>SERVICIOS DE SEGURIDAD Y SALUD</t>
  </si>
  <si>
    <t>SERVICIOS EN GESTION ESTRATEGICA</t>
  </si>
  <si>
    <t>SERVICIOS DE CONSULTORIA</t>
  </si>
  <si>
    <t>SERVICIOS DE ASEO</t>
  </si>
  <si>
    <t>2.1.2.02.02.008.09.01</t>
  </si>
  <si>
    <t>2.1.2.02.02.008.09.02</t>
  </si>
  <si>
    <t>2.1.2.02.02.008.09.03</t>
  </si>
  <si>
    <t>2.1.2.02.02.008.10</t>
  </si>
  <si>
    <t>2.1.2.02.02.008.11</t>
  </si>
  <si>
    <t>SERVICIO TELEFONIA FIJA</t>
  </si>
  <si>
    <t>SERVICIO TELECOMUNICACIONES</t>
  </si>
  <si>
    <t>SERVICIO DE INTERNET</t>
  </si>
  <si>
    <t>SERVICIO DE VIGILANCIA</t>
  </si>
  <si>
    <t>SERVICIO DE MANTENIMIENTO (Caja menor)</t>
  </si>
  <si>
    <t>2.1.2.02.02.009.01</t>
  </si>
  <si>
    <t>2.1.2.02.02.009.02</t>
  </si>
  <si>
    <t>SERVICIOS GENERALES DE RECOLECCION</t>
  </si>
  <si>
    <t>SERVICIOS DE ALCANTARILLADO</t>
  </si>
  <si>
    <t xml:space="preserve">1.1.02.06.006.06.01 </t>
  </si>
  <si>
    <t>1.1.02.06.006.06.02</t>
  </si>
  <si>
    <t>TRANSFERENCIA MUNICIPIO FUNCIONAMIENTO</t>
  </si>
  <si>
    <t xml:space="preserve">TRANSFERENCIA MUNICIPIO INVERSION </t>
  </si>
  <si>
    <t xml:space="preserve">1.1.02.06.006.06.02.01 </t>
  </si>
  <si>
    <t xml:space="preserve">1.1.02.06.006.06.02.02 </t>
  </si>
  <si>
    <t>1.1.02.06.006.06.02.03</t>
  </si>
  <si>
    <t>SGP ENCUENTRO NACIONAL DE MUSICA</t>
  </si>
  <si>
    <t>TRANFERENCIA MUNICIPIO ESTAMPILLAS</t>
  </si>
  <si>
    <t>TRANSFERENCIA MUNICIPIO RECURSOS PROPIOS</t>
  </si>
  <si>
    <t>1.2</t>
  </si>
  <si>
    <t>RECURSOS DE CAPITAL</t>
  </si>
  <si>
    <t>1.2.05.02</t>
  </si>
  <si>
    <t>DEPOSITOS</t>
  </si>
  <si>
    <t>1.2.13.02</t>
  </si>
  <si>
    <t>RECURSOS NO APROPIADOS</t>
  </si>
  <si>
    <t xml:space="preserve">2.3 </t>
  </si>
  <si>
    <t xml:space="preserve">INVERSION </t>
  </si>
  <si>
    <t xml:space="preserve">2.3.2 </t>
  </si>
  <si>
    <t xml:space="preserve">2.3.2.02 </t>
  </si>
  <si>
    <t xml:space="preserve">2.3.2.02.02 </t>
  </si>
  <si>
    <t xml:space="preserve">2.3.2.02.02.005 </t>
  </si>
  <si>
    <t xml:space="preserve">2.3.2.02.02.008 </t>
  </si>
  <si>
    <t xml:space="preserve">2.3.2.02.02.009 </t>
  </si>
  <si>
    <t xml:space="preserve">SERVICIOS DE LA CONSTRUCCION </t>
  </si>
  <si>
    <r>
      <rPr>
        <sz val="11"/>
        <rFont val="Calibri"/>
        <family val="2"/>
        <scheme val="minor"/>
      </rPr>
      <t>2.3.2.02.02.005.01</t>
    </r>
  </si>
  <si>
    <t>2.3.2.02.02.005.06</t>
  </si>
  <si>
    <t>2.3.2.02.02.005.07</t>
  </si>
  <si>
    <t>RP Otros Servicios de Terminacion</t>
  </si>
  <si>
    <t>RP/SDO2022 OTROS SERVICIOS DE TERMINACION</t>
  </si>
  <si>
    <t xml:space="preserve">RP SERVICIO DE EXCAVACION </t>
  </si>
  <si>
    <t>SERVICIOS DE ALOJAMIENTO, SERVICIOS</t>
  </si>
  <si>
    <t>2.3.2.02.02.007.01</t>
  </si>
  <si>
    <t>2.3.2.02.02.007.03</t>
  </si>
  <si>
    <t>2.3.2.02.02.007.02</t>
  </si>
  <si>
    <t>2.3.2.02.02.007</t>
  </si>
  <si>
    <t>RP SERVICIOS DE ALQUILER ARRENDAMIENTO</t>
  </si>
  <si>
    <t>EST CREADOR SERVICIOS SEGUROS</t>
  </si>
  <si>
    <t>R.A SSERVICIOS DE SEGURO DE VIDA</t>
  </si>
  <si>
    <t>2.3.2.02.02.008.01</t>
  </si>
  <si>
    <t>2.3.2.02.02.008.04</t>
  </si>
  <si>
    <t>2.3.2.02.02.008.06</t>
  </si>
  <si>
    <t>2.3.2.02.02.008.07</t>
  </si>
  <si>
    <t>2.3.2.02.02.008.09</t>
  </si>
  <si>
    <t>2.3.2.02.02.008.14</t>
  </si>
  <si>
    <t>2.3.2.02.02.008.16</t>
  </si>
  <si>
    <t>2.3.2.02.02.008.17</t>
  </si>
  <si>
    <t>2.3.2.02.02.008.18</t>
  </si>
  <si>
    <t>2.3.2.02.02.008.19</t>
  </si>
  <si>
    <t>2.3.2.02.02.008.03</t>
  </si>
  <si>
    <t>RP SERVICIOS COMPLETOS DE PUBLICIDAD</t>
  </si>
  <si>
    <t>RP.SDO/VIGANT SERVICIOS DE MANTENIMIENTO</t>
  </si>
  <si>
    <t>RP SERVICIOS DE BIBLIOTECA Y ARCHIVO</t>
  </si>
  <si>
    <t xml:space="preserve">RP SERVICIOS DE PROTECCIÓN </t>
  </si>
  <si>
    <t>RP SERVICIOS DE SOPORTE TIC</t>
  </si>
  <si>
    <t>RP.SDO/VIGANT. SERVICIOS DE BIBLIOTECA</t>
  </si>
  <si>
    <t xml:space="preserve">EST SERVICIOS DE MANTENIMIENTO </t>
  </si>
  <si>
    <t>RP/SDO2022 SERVICIOS COMPLETOS DE PUBLICIDAD</t>
  </si>
  <si>
    <t>RP/SDO2020 SERVICIOS DE LIMPIEZA</t>
  </si>
  <si>
    <t>RP/SDO2022 OTROS SERVICIOS DE SOPORTE TIC</t>
  </si>
  <si>
    <t>RP/SDO2022 OTROS SERVICIOS DE INSTALACIONES</t>
  </si>
  <si>
    <t>2.3.2.02.02.009.01</t>
  </si>
  <si>
    <t>2.3.2.02.02.009.02</t>
  </si>
  <si>
    <t>2.3.2.02.02.009.03</t>
  </si>
  <si>
    <t>2.3.2.02.02.009.04</t>
  </si>
  <si>
    <t>2.3.2.02.02.009.05</t>
  </si>
  <si>
    <t>2.3.2.02.02.009.06</t>
  </si>
  <si>
    <t>2.3.2.02.02.009.07</t>
  </si>
  <si>
    <t>2.3.2.02.02.009.09</t>
  </si>
  <si>
    <t>2.3.2.02.02.009.10</t>
  </si>
  <si>
    <t>2.3.2.02.02.009.19</t>
  </si>
  <si>
    <t>2.3.2.02.02.009.20</t>
  </si>
  <si>
    <t>2.3.2.02.02.009.21</t>
  </si>
  <si>
    <t>2.3.2.02.02.009.22</t>
  </si>
  <si>
    <t xml:space="preserve">EST SERVICIOS DE PRODUCCIÓN </t>
  </si>
  <si>
    <t xml:space="preserve">RP SERVICIOS DE PRODUCCIÓN </t>
  </si>
  <si>
    <t xml:space="preserve">SGP SERVICIOS DE PRODUCCION Y PRESENTACION </t>
  </si>
  <si>
    <t>RP.SERVICIOS DE EDUCACION CULTURAL</t>
  </si>
  <si>
    <t>RP SERVICIOS DE APOYO EDUCATIVO</t>
  </si>
  <si>
    <t xml:space="preserve">R.A SERVICIOS DE PRODUCCION </t>
  </si>
  <si>
    <t xml:space="preserve">EST ASOCIACIONES CULTURALES Y </t>
  </si>
  <si>
    <t>RP SERVICIOS DE MUSEO</t>
  </si>
  <si>
    <t>RP.SDO/VIGANT SERVICIOS DE PRODUCCION Y PRESENTACIO</t>
  </si>
  <si>
    <t xml:space="preserve">RP/SDO2022 FORMACION, SERVICIOS DE PRODUCCION Y </t>
  </si>
  <si>
    <t xml:space="preserve">RP/SDO2022 BIBLIOTECA, SERVICIOS DE PROMOCION Y GESTION </t>
  </si>
  <si>
    <t xml:space="preserve">RP/SDO2022 PATRIMONIO, SERVICIOS DE PRODUCCION Y PRESENTACION </t>
  </si>
  <si>
    <t xml:space="preserve">RP/SDO2022 PATRIMONIO, SERVICIOS DE MUSEOS </t>
  </si>
  <si>
    <t>CERTIFICACIONES</t>
  </si>
  <si>
    <t xml:space="preserve">1.1.02.05.001.09.01 </t>
  </si>
  <si>
    <t xml:space="preserve">1.1.02.05.001.09.02 </t>
  </si>
  <si>
    <t>TALLERES</t>
  </si>
  <si>
    <t>SERVICIOS PARA LA COMUNIDAD, SOCIALES Y PERSONALES ESCUELA</t>
  </si>
  <si>
    <t>EDUCACION PARA EL TRAB.</t>
  </si>
  <si>
    <t>R.P. FUNCIONAMIENTO</t>
  </si>
  <si>
    <t>INVERSION R.P.</t>
  </si>
  <si>
    <t>INVERSION-ESTAMPILLA PROCULTURA</t>
  </si>
  <si>
    <t xml:space="preserve">INTERESES SOBRE DEPOSITOS </t>
  </si>
  <si>
    <t>OTROS INGRESOS DIVERSOS- MULTIPLO</t>
  </si>
  <si>
    <t>OTROS INGRESOS DIVERSOS-REINTEGRO</t>
  </si>
  <si>
    <t>DONACION BIBLIOTECA DPTAL</t>
  </si>
  <si>
    <t>La diferencia corresponde al reintegro de la  Personeria y una donacion de un computador por parte de la Biblioteca Dptal,</t>
  </si>
  <si>
    <t>Donacion Computador</t>
  </si>
  <si>
    <t>Reintegro Personeria</t>
  </si>
  <si>
    <t>SUELDOS</t>
  </si>
  <si>
    <t>SUBSIDIO DE ALIMENTACION</t>
  </si>
  <si>
    <t>PRIMA DE NAVIDAD</t>
  </si>
  <si>
    <t>PRIMA DE VACACIONES</t>
  </si>
  <si>
    <t>VACACIONES</t>
  </si>
  <si>
    <t>AUXILIO DE TRANSPORTE</t>
  </si>
  <si>
    <t>BONIFICACIONES</t>
  </si>
  <si>
    <t>APORTES A CAJA DE COMPENSACION FAMILIAR</t>
  </si>
  <si>
    <t>COTIZACIONES A SEG. SOCIAL EN SALUD</t>
  </si>
  <si>
    <t>COTIZACIONES A RIESGOS LABORALES</t>
  </si>
  <si>
    <t>COTIZACIONES A ENTIDADES ADMINISTRAD</t>
  </si>
  <si>
    <t>APORTES AL ICBF</t>
  </si>
  <si>
    <t>APORTES AL SENA</t>
  </si>
  <si>
    <t>PRIMA DE SERVICIOS</t>
  </si>
  <si>
    <t>SERVICIOS PUBLICOS</t>
  </si>
  <si>
    <t>HONORARIOS</t>
  </si>
  <si>
    <t>MANTENIMIENTO</t>
  </si>
  <si>
    <t>51114902+51114903</t>
  </si>
  <si>
    <t>51111402+51111403+51111404</t>
  </si>
  <si>
    <t>51111401+51111405</t>
  </si>
  <si>
    <t>510702+510703</t>
  </si>
  <si>
    <t>CESANTIAS-INTERESES S / CESANTIAS</t>
  </si>
  <si>
    <t>GASTOS</t>
  </si>
  <si>
    <t>GASTO PUBLICO SOCIAL</t>
  </si>
  <si>
    <t>CODIGO</t>
  </si>
  <si>
    <t>Construccion, Mto y adecuac infraestructura</t>
  </si>
  <si>
    <t>2.3.2.02.02.005.01</t>
  </si>
  <si>
    <t>R.P. Otros servicios de terminacion</t>
  </si>
  <si>
    <t xml:space="preserve">  R.P. Servicios de soporte TI</t>
  </si>
  <si>
    <t>TOTAL INFRAESTRUCTURA</t>
  </si>
  <si>
    <t>Mantenimiento y Dotacion Biblioteca</t>
  </si>
  <si>
    <t>R.P. Servicios de Alquiler, arrendamiento</t>
  </si>
  <si>
    <t>R.P. Servicios bibliotecas</t>
  </si>
  <si>
    <t>R.P. Servicios de proteccion</t>
  </si>
  <si>
    <t>R.P. SDO/2021 Servicios bibliotecas</t>
  </si>
  <si>
    <t>TOTAL MANTENIMIENTO Y DOT BIBLIOTECA</t>
  </si>
  <si>
    <t>Fomento, Apoyo y Difusion de eventos</t>
  </si>
  <si>
    <t>R.P. Servicios completos de Pu</t>
  </si>
  <si>
    <t>R.P. Servicios de produccion</t>
  </si>
  <si>
    <t>EST. Servicios de produccion</t>
  </si>
  <si>
    <t>SGP. Servicios de produccion</t>
  </si>
  <si>
    <t>R.P. SDO/2021 Servicios de produccion</t>
  </si>
  <si>
    <t>2.3.2.02.02.009.17</t>
  </si>
  <si>
    <t>TOTAL FOMENTO, APOYO Y DIFUSION DE EVE</t>
  </si>
  <si>
    <t>Formacion, Capacitacion e investigacion</t>
  </si>
  <si>
    <t>2.3.2.01.01.004.01.02.02</t>
  </si>
  <si>
    <t>R.P. SDO/2021 Otros Instrumentos M</t>
  </si>
  <si>
    <t>R.A. Servicio de seguros de vida</t>
  </si>
  <si>
    <t>R.P. Servicios de educacion cultural</t>
  </si>
  <si>
    <t>R.P. Servicios de apoyo educativo</t>
  </si>
  <si>
    <t>R.A. Servicios de produccion</t>
  </si>
  <si>
    <t>R.P. SDO/2021 Servicios de educ</t>
  </si>
  <si>
    <t>2.3.2.02.02.009.12</t>
  </si>
  <si>
    <t>R.P. Servicio de produccion y pre</t>
  </si>
  <si>
    <t>2.3.2.02.02.009.13</t>
  </si>
  <si>
    <t>R.P. SDO/2021 Asociaciones cult</t>
  </si>
  <si>
    <t>TOTAL FORMACION , CAPACITACION</t>
  </si>
  <si>
    <t>Proteccion del patrimonio cultural</t>
  </si>
  <si>
    <t>RP. Servicios de museos</t>
  </si>
  <si>
    <t>TOTAL PATRIMONIO</t>
  </si>
  <si>
    <t>RP. Saldo servicios de museos</t>
  </si>
  <si>
    <t>R.P. SDO/2022 Otros servicios TI</t>
  </si>
  <si>
    <t>TOTAL PTO GASTO DE INVERSION 2023</t>
  </si>
  <si>
    <t>TOTAL GASTO DE INVERSION 2023</t>
  </si>
  <si>
    <t>CONSTRUCCION,  MTO Y ADECUACION INF</t>
  </si>
  <si>
    <t>MANTENIMIENTO Y DOTACION BIBLIOTECA</t>
  </si>
  <si>
    <t>FOMENTO, APOYO Y DIFUSION</t>
  </si>
  <si>
    <t>FORMACION, CAPACITACION E INVESTIGACION</t>
  </si>
  <si>
    <t>PROTECCION DEL PATRIMONIO</t>
  </si>
  <si>
    <t>DETERIORO, DEPRECIACIONES Y AMORT</t>
  </si>
  <si>
    <t>Corresponde a la amortizacion de las licencias de software adquiridas en diciembre</t>
  </si>
  <si>
    <t>Corresponde a las aproximaciones al multiplo de mil de las declaraciones tributarias</t>
  </si>
  <si>
    <r>
      <t xml:space="preserve">CIUDAD Y FECHA: </t>
    </r>
    <r>
      <rPr>
        <b/>
        <u val="singleAccounting"/>
        <sz val="14"/>
        <color theme="1"/>
        <rFont val="Calibri"/>
        <family val="2"/>
        <scheme val="minor"/>
      </rPr>
      <t>YUMBO VALLE DEL CAUCA  - SEPTIEMBRE DE 2023</t>
    </r>
  </si>
  <si>
    <t>GASTOS FINANCIEROS</t>
  </si>
  <si>
    <t xml:space="preserve">SEGUROS </t>
  </si>
  <si>
    <t>SERVICIO VIGILANCIA</t>
  </si>
  <si>
    <t>CUOTAS PARTES PENSIONALES</t>
  </si>
  <si>
    <t>R.P. SDO Servicios de Limpieza</t>
  </si>
  <si>
    <t>EST. Asociaciones culturales</t>
  </si>
  <si>
    <t>R.P. Servicios de Alojamiento y serv</t>
  </si>
  <si>
    <t>R.P.SDO Servicios completos de Pu</t>
  </si>
  <si>
    <t>R.P.SDO Otros servicios de terminacion</t>
  </si>
  <si>
    <t>2.3.2.02,02.006.01</t>
  </si>
  <si>
    <t xml:space="preserve">2.3.2.02.02.006.01 </t>
  </si>
  <si>
    <t>Corresponde a la provision mensual de enero a septiembre de 2023</t>
  </si>
  <si>
    <t>Corresponde al valor causado correspondiente al mes de septiembre que se paga en octubre</t>
  </si>
  <si>
    <t>Presupuestalmente corresponde a la provision del año 2022 que se hizo en el 2023 y al saldo de las cesantias de esta vigencia de Sandra Carvajal y contablemente corresponde a la provision mensual de enero a diciembre de 2023</t>
  </si>
  <si>
    <t>Corresponde a la provision mensual de enero a diciembre de 2023</t>
  </si>
  <si>
    <t>DOTACION Y SUMINISTRO A TRABAJADORES</t>
  </si>
  <si>
    <t>PAPELERIA DE OFICINA</t>
  </si>
  <si>
    <t>Dotacion Gloria Vasquez</t>
  </si>
  <si>
    <t xml:space="preserve">2.1.2.02.01.003.01 </t>
  </si>
  <si>
    <t>2.1.2.02.01.003.02</t>
  </si>
  <si>
    <t>2.1.2.02.01.003.03</t>
  </si>
  <si>
    <t>PRODUCTOS DE BIOSEGURIDAD</t>
  </si>
  <si>
    <t>PRODUCTOS DESECHABLES</t>
  </si>
  <si>
    <t>SUMINISTROS DE OFICINA</t>
  </si>
  <si>
    <t>Caja menor</t>
  </si>
  <si>
    <t xml:space="preserve">2.1.2.02.01.004.01 </t>
  </si>
  <si>
    <t>2.1.2.02.01.004.02</t>
  </si>
  <si>
    <t>2.1.2.02.01.004.03</t>
  </si>
  <si>
    <t>PAQUETES DE SOFTWARE</t>
  </si>
  <si>
    <t>PRODUCTOS PARA EQUIPOS DE OFICINA</t>
  </si>
  <si>
    <t>SUMINISTROS DE SEGURIDAD</t>
  </si>
  <si>
    <t>511150+511180</t>
  </si>
  <si>
    <t>PROCESAMIENTO DE INFORMACION</t>
  </si>
  <si>
    <t>EQUIPOS DE SEGURIDAD Y PREVENCION</t>
  </si>
  <si>
    <t>CAFETERIA</t>
  </si>
  <si>
    <t>SEGUROS GENERALES</t>
  </si>
  <si>
    <t>COMISIONES, SERVICIOS FINANCIEROS</t>
  </si>
  <si>
    <t>CAJA MENOR</t>
  </si>
  <si>
    <t>SINDEC (recarga extintores)</t>
  </si>
  <si>
    <t>Hoover Vargas (Papeleria)</t>
  </si>
  <si>
    <t>Ascii, School control (soporte)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</si>
</sst>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&quot;$&quot;\ #,##0"/>
    <numFmt numFmtId="166" formatCode="&quot;$&quot;#,##0"/>
    <numFmt numFmtId="167" formatCode="&quot;$&quot;#,##0.00"/>
    <numFmt numFmtId="168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/>
    <xf numFmtId="164" fontId="1" fillId="2" borderId="0" xfId="1" applyNumberFormat="1" applyFont="1" applyFill="1" applyBorder="1"/>
    <xf numFmtId="164" fontId="1" fillId="2" borderId="0" xfId="1" applyNumberFormat="1" applyFont="1" applyFill="1"/>
    <xf numFmtId="164" fontId="7" fillId="2" borderId="0" xfId="1" applyNumberFormat="1" applyFont="1" applyFill="1" applyBorder="1"/>
    <xf numFmtId="164" fontId="7" fillId="2" borderId="0" xfId="1" applyNumberFormat="1" applyFont="1" applyFill="1"/>
    <xf numFmtId="164" fontId="3" fillId="2" borderId="0" xfId="1" applyNumberFormat="1" applyFont="1" applyFill="1" applyBorder="1" applyAlignment="1">
      <alignment horizontal="center"/>
    </xf>
    <xf numFmtId="164" fontId="3" fillId="2" borderId="9" xfId="1" applyNumberFormat="1" applyFont="1" applyFill="1" applyBorder="1" applyAlignment="1">
      <alignment horizontal="center"/>
    </xf>
    <xf numFmtId="164" fontId="3" fillId="2" borderId="10" xfId="1" applyNumberFormat="1" applyFont="1" applyFill="1" applyBorder="1" applyAlignment="1">
      <alignment horizontal="center"/>
    </xf>
    <xf numFmtId="164" fontId="3" fillId="2" borderId="0" xfId="1" applyNumberFormat="1" applyFont="1" applyFill="1" applyAlignment="1">
      <alignment horizontal="center"/>
    </xf>
    <xf numFmtId="164" fontId="1" fillId="0" borderId="0" xfId="1" applyNumberFormat="1" applyFont="1" applyFill="1" applyBorder="1"/>
    <xf numFmtId="164" fontId="1" fillId="0" borderId="0" xfId="1" applyNumberFormat="1" applyFont="1" applyFill="1"/>
    <xf numFmtId="164" fontId="10" fillId="2" borderId="0" xfId="1" applyNumberFormat="1" applyFont="1" applyFill="1"/>
    <xf numFmtId="164" fontId="0" fillId="2" borderId="0" xfId="1" applyNumberFormat="1" applyFont="1" applyFill="1"/>
    <xf numFmtId="164" fontId="2" fillId="2" borderId="0" xfId="1" applyNumberFormat="1" applyFont="1" applyFill="1" applyBorder="1"/>
    <xf numFmtId="164" fontId="2" fillId="2" borderId="0" xfId="1" applyNumberFormat="1" applyFont="1" applyFill="1"/>
    <xf numFmtId="165" fontId="0" fillId="2" borderId="0" xfId="0" applyNumberFormat="1" applyFill="1"/>
    <xf numFmtId="164" fontId="0" fillId="0" borderId="0" xfId="1" applyNumberFormat="1" applyFont="1" applyFill="1" applyBorder="1" applyAlignment="1">
      <alignment horizontal="left" vertical="center"/>
    </xf>
    <xf numFmtId="164" fontId="9" fillId="0" borderId="0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Fill="1" applyBorder="1" applyAlignment="1">
      <alignment vertical="center" wrapText="1"/>
    </xf>
    <xf numFmtId="164" fontId="3" fillId="0" borderId="11" xfId="1" applyNumberFormat="1" applyFont="1" applyFill="1" applyBorder="1" applyAlignment="1">
      <alignment horizontal="center"/>
    </xf>
    <xf numFmtId="3" fontId="0" fillId="0" borderId="0" xfId="0" applyNumberFormat="1"/>
    <xf numFmtId="164" fontId="7" fillId="0" borderId="0" xfId="1" applyNumberFormat="1" applyFont="1" applyFill="1"/>
    <xf numFmtId="164" fontId="10" fillId="0" borderId="0" xfId="1" applyNumberFormat="1" applyFont="1" applyFill="1"/>
    <xf numFmtId="0" fontId="0" fillId="2" borderId="13" xfId="0" applyFill="1" applyBorder="1"/>
    <xf numFmtId="165" fontId="0" fillId="0" borderId="13" xfId="0" applyNumberFormat="1" applyBorder="1"/>
    <xf numFmtId="0" fontId="0" fillId="0" borderId="13" xfId="0" applyBorder="1"/>
    <xf numFmtId="0" fontId="1" fillId="0" borderId="13" xfId="2" applyNumberFormat="1" applyFont="1" applyFill="1" applyBorder="1" applyAlignment="1">
      <alignment horizontal="right"/>
    </xf>
    <xf numFmtId="164" fontId="1" fillId="2" borderId="13" xfId="1" applyNumberFormat="1" applyFont="1" applyFill="1" applyBorder="1"/>
    <xf numFmtId="165" fontId="0" fillId="2" borderId="13" xfId="0" applyNumberFormat="1" applyFill="1" applyBorder="1"/>
    <xf numFmtId="164" fontId="1" fillId="0" borderId="13" xfId="1" applyNumberFormat="1" applyFont="1" applyFill="1" applyBorder="1"/>
    <xf numFmtId="164" fontId="11" fillId="2" borderId="13" xfId="1" applyNumberFormat="1" applyFont="1" applyFill="1" applyBorder="1"/>
    <xf numFmtId="0" fontId="0" fillId="0" borderId="0" xfId="0" applyAlignment="1">
      <alignment horizontal="left" vertical="center" wrapText="1"/>
    </xf>
    <xf numFmtId="164" fontId="0" fillId="2" borderId="13" xfId="1" applyNumberFormat="1" applyFont="1" applyFill="1" applyBorder="1"/>
    <xf numFmtId="164" fontId="0" fillId="0" borderId="13" xfId="1" applyNumberFormat="1" applyFont="1" applyFill="1" applyBorder="1"/>
    <xf numFmtId="166" fontId="0" fillId="0" borderId="0" xfId="0" applyNumberFormat="1"/>
    <xf numFmtId="167" fontId="0" fillId="0" borderId="0" xfId="0" applyNumberFormat="1"/>
    <xf numFmtId="0" fontId="11" fillId="0" borderId="13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43" fontId="0" fillId="0" borderId="15" xfId="1" applyFont="1" applyBorder="1"/>
    <xf numFmtId="43" fontId="0" fillId="0" borderId="15" xfId="1" applyFont="1" applyBorder="1" applyAlignment="1">
      <alignment horizontal="right" vertical="center"/>
    </xf>
    <xf numFmtId="43" fontId="0" fillId="2" borderId="15" xfId="1" applyFont="1" applyFill="1" applyBorder="1"/>
    <xf numFmtId="43" fontId="0" fillId="2" borderId="18" xfId="1" applyFont="1" applyFill="1" applyBorder="1"/>
    <xf numFmtId="43" fontId="0" fillId="2" borderId="13" xfId="1" applyFont="1" applyFill="1" applyBorder="1"/>
    <xf numFmtId="43" fontId="0" fillId="2" borderId="17" xfId="1" applyFont="1" applyFill="1" applyBorder="1"/>
    <xf numFmtId="43" fontId="1" fillId="0" borderId="13" xfId="1" applyFont="1" applyFill="1" applyBorder="1" applyAlignment="1">
      <alignment horizontal="left" vertical="center"/>
    </xf>
    <xf numFmtId="43" fontId="0" fillId="0" borderId="13" xfId="1" applyFont="1" applyBorder="1"/>
    <xf numFmtId="43" fontId="1" fillId="2" borderId="13" xfId="1" applyFont="1" applyFill="1" applyBorder="1"/>
    <xf numFmtId="0" fontId="3" fillId="0" borderId="0" xfId="0" applyFont="1" applyAlignment="1">
      <alignment horizontal="center"/>
    </xf>
    <xf numFmtId="168" fontId="3" fillId="0" borderId="0" xfId="3" applyFont="1" applyAlignment="1">
      <alignment horizontal="center"/>
    </xf>
    <xf numFmtId="168" fontId="0" fillId="0" borderId="0" xfId="3" applyFont="1"/>
    <xf numFmtId="168" fontId="2" fillId="0" borderId="0" xfId="3" applyFont="1"/>
    <xf numFmtId="0" fontId="3" fillId="3" borderId="0" xfId="0" applyFont="1" applyFill="1"/>
    <xf numFmtId="168" fontId="3" fillId="3" borderId="0" xfId="3" applyFont="1" applyFill="1"/>
    <xf numFmtId="43" fontId="0" fillId="0" borderId="0" xfId="0" applyNumberFormat="1"/>
    <xf numFmtId="168" fontId="0" fillId="0" borderId="0" xfId="0" applyNumberFormat="1"/>
    <xf numFmtId="164" fontId="0" fillId="4" borderId="13" xfId="1" applyNumberFormat="1" applyFont="1" applyFill="1" applyBorder="1"/>
    <xf numFmtId="0" fontId="0" fillId="4" borderId="13" xfId="0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left" vertical="top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3" fontId="0" fillId="0" borderId="20" xfId="0" applyNumberFormat="1" applyBorder="1" applyAlignment="1">
      <alignment vertical="center"/>
    </xf>
    <xf numFmtId="0" fontId="0" fillId="4" borderId="21" xfId="0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164" fontId="1" fillId="0" borderId="22" xfId="1" applyNumberFormat="1" applyFont="1" applyFill="1" applyBorder="1" applyAlignment="1">
      <alignment vertical="center"/>
    </xf>
    <xf numFmtId="164" fontId="0" fillId="0" borderId="22" xfId="1" applyNumberFormat="1" applyFont="1" applyFill="1" applyBorder="1" applyAlignment="1">
      <alignment horizontal="center" vertical="center" wrapText="1"/>
    </xf>
    <xf numFmtId="164" fontId="1" fillId="4" borderId="22" xfId="1" applyNumberFormat="1" applyFont="1" applyFill="1" applyBorder="1" applyAlignment="1">
      <alignment vertical="center"/>
    </xf>
    <xf numFmtId="0" fontId="0" fillId="0" borderId="23" xfId="0" applyBorder="1" applyAlignment="1">
      <alignment horizontal="left" vertical="center" wrapText="1"/>
    </xf>
    <xf numFmtId="0" fontId="11" fillId="0" borderId="21" xfId="0" applyFont="1" applyBorder="1" applyAlignment="1">
      <alignment horizontal="left" vertical="top" wrapText="1"/>
    </xf>
    <xf numFmtId="0" fontId="11" fillId="0" borderId="25" xfId="0" applyFont="1" applyBorder="1" applyAlignment="1">
      <alignment horizontal="left" vertical="top" wrapText="1"/>
    </xf>
    <xf numFmtId="0" fontId="11" fillId="0" borderId="26" xfId="0" applyFont="1" applyBorder="1" applyAlignment="1">
      <alignment horizontal="left" vertical="top" wrapText="1"/>
    </xf>
    <xf numFmtId="165" fontId="0" fillId="2" borderId="26" xfId="0" applyNumberFormat="1" applyFill="1" applyBorder="1"/>
    <xf numFmtId="164" fontId="1" fillId="0" borderId="28" xfId="1" applyNumberFormat="1" applyFont="1" applyFill="1" applyBorder="1" applyAlignment="1">
      <alignment vertical="center"/>
    </xf>
    <xf numFmtId="164" fontId="0" fillId="0" borderId="13" xfId="1" applyNumberFormat="1" applyFont="1" applyFill="1" applyBorder="1" applyAlignment="1">
      <alignment horizontal="left" vertical="center"/>
    </xf>
    <xf numFmtId="0" fontId="0" fillId="4" borderId="13" xfId="0" applyFill="1" applyBorder="1"/>
    <xf numFmtId="164" fontId="0" fillId="4" borderId="13" xfId="1" applyNumberFormat="1" applyFont="1" applyFill="1" applyBorder="1" applyAlignment="1">
      <alignment horizontal="left" vertical="center"/>
    </xf>
    <xf numFmtId="3" fontId="0" fillId="0" borderId="13" xfId="0" applyNumberFormat="1" applyBorder="1"/>
    <xf numFmtId="0" fontId="0" fillId="0" borderId="13" xfId="2" applyNumberFormat="1" applyFont="1" applyFill="1" applyBorder="1" applyAlignment="1">
      <alignment horizontal="right"/>
    </xf>
    <xf numFmtId="3" fontId="0" fillId="4" borderId="13" xfId="0" applyNumberFormat="1" applyFill="1" applyBorder="1"/>
    <xf numFmtId="0" fontId="0" fillId="0" borderId="20" xfId="0" applyBorder="1"/>
    <xf numFmtId="164" fontId="0" fillId="0" borderId="20" xfId="1" applyNumberFormat="1" applyFont="1" applyFill="1" applyBorder="1" applyAlignment="1">
      <alignment horizontal="left" vertical="center"/>
    </xf>
    <xf numFmtId="164" fontId="9" fillId="0" borderId="29" xfId="1" applyNumberFormat="1" applyFont="1" applyFill="1" applyBorder="1" applyAlignment="1">
      <alignment horizontal="left" vertical="center" wrapText="1"/>
    </xf>
    <xf numFmtId="164" fontId="1" fillId="4" borderId="22" xfId="1" applyNumberFormat="1" applyFont="1" applyFill="1" applyBorder="1"/>
    <xf numFmtId="164" fontId="9" fillId="0" borderId="22" xfId="1" applyNumberFormat="1" applyFont="1" applyFill="1" applyBorder="1" applyAlignment="1">
      <alignment vertical="center" wrapText="1"/>
    </xf>
    <xf numFmtId="164" fontId="0" fillId="0" borderId="22" xfId="1" applyNumberFormat="1" applyFont="1" applyFill="1" applyBorder="1" applyAlignment="1">
      <alignment vertical="center" wrapText="1"/>
    </xf>
    <xf numFmtId="164" fontId="0" fillId="0" borderId="22" xfId="1" applyNumberFormat="1" applyFont="1" applyFill="1" applyBorder="1" applyAlignment="1">
      <alignment horizontal="left" vertical="center"/>
    </xf>
    <xf numFmtId="164" fontId="1" fillId="2" borderId="22" xfId="1" applyNumberFormat="1" applyFont="1" applyFill="1" applyBorder="1"/>
    <xf numFmtId="164" fontId="0" fillId="0" borderId="22" xfId="1" applyNumberFormat="1" applyFont="1" applyFill="1" applyBorder="1" applyAlignment="1">
      <alignment horizontal="left" vertical="center" wrapText="1"/>
    </xf>
    <xf numFmtId="0" fontId="0" fillId="0" borderId="26" xfId="0" applyBorder="1"/>
    <xf numFmtId="3" fontId="0" fillId="0" borderId="26" xfId="0" applyNumberFormat="1" applyBorder="1"/>
    <xf numFmtId="164" fontId="0" fillId="0" borderId="26" xfId="1" applyNumberFormat="1" applyFont="1" applyFill="1" applyBorder="1" applyAlignment="1">
      <alignment horizontal="left" vertical="center"/>
    </xf>
    <xf numFmtId="164" fontId="3" fillId="2" borderId="30" xfId="1" applyNumberFormat="1" applyFont="1" applyFill="1" applyBorder="1" applyAlignment="1">
      <alignment horizontal="center"/>
    </xf>
    <xf numFmtId="164" fontId="3" fillId="2" borderId="11" xfId="1" applyNumberFormat="1" applyFont="1" applyFill="1" applyBorder="1" applyAlignment="1">
      <alignment horizontal="center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43" fontId="0" fillId="0" borderId="33" xfId="1" applyFont="1" applyBorder="1"/>
    <xf numFmtId="0" fontId="0" fillId="2" borderId="20" xfId="0" applyFill="1" applyBorder="1"/>
    <xf numFmtId="43" fontId="0" fillId="2" borderId="20" xfId="1" applyFont="1" applyFill="1" applyBorder="1"/>
    <xf numFmtId="43" fontId="1" fillId="0" borderId="20" xfId="1" applyFont="1" applyFill="1" applyBorder="1" applyAlignment="1">
      <alignment horizontal="left" vertical="center"/>
    </xf>
    <xf numFmtId="164" fontId="1" fillId="0" borderId="22" xfId="1" applyNumberFormat="1" applyFont="1" applyFill="1" applyBorder="1"/>
    <xf numFmtId="0" fontId="0" fillId="0" borderId="24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9" fillId="0" borderId="22" xfId="0" applyFont="1" applyBorder="1"/>
    <xf numFmtId="0" fontId="0" fillId="0" borderId="22" xfId="0" applyBorder="1"/>
    <xf numFmtId="165" fontId="0" fillId="0" borderId="22" xfId="0" applyNumberFormat="1" applyBorder="1"/>
    <xf numFmtId="167" fontId="0" fillId="0" borderId="22" xfId="0" applyNumberFormat="1" applyBorder="1"/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43" fontId="0" fillId="2" borderId="26" xfId="1" applyFont="1" applyFill="1" applyBorder="1"/>
    <xf numFmtId="43" fontId="1" fillId="2" borderId="26" xfId="1" applyFont="1" applyFill="1" applyBorder="1"/>
    <xf numFmtId="43" fontId="1" fillId="0" borderId="26" xfId="1" applyFont="1" applyFill="1" applyBorder="1" applyAlignment="1">
      <alignment horizontal="left" vertical="center"/>
    </xf>
    <xf numFmtId="167" fontId="0" fillId="0" borderId="28" xfId="0" applyNumberFormat="1" applyBorder="1"/>
    <xf numFmtId="0" fontId="0" fillId="5" borderId="13" xfId="0" applyFill="1" applyBorder="1"/>
    <xf numFmtId="168" fontId="0" fillId="0" borderId="0" xfId="3" applyFont="1" applyFill="1"/>
    <xf numFmtId="164" fontId="8" fillId="0" borderId="29" xfId="1" applyNumberFormat="1" applyFont="1" applyFill="1" applyBorder="1" applyAlignment="1">
      <alignment horizontal="center" vertical="top" wrapText="1"/>
    </xf>
    <xf numFmtId="164" fontId="8" fillId="0" borderId="22" xfId="1" applyNumberFormat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horizontal="left" vertical="center"/>
    </xf>
    <xf numFmtId="164" fontId="7" fillId="2" borderId="2" xfId="1" applyNumberFormat="1" applyFont="1" applyFill="1" applyBorder="1" applyAlignment="1">
      <alignment horizontal="center"/>
    </xf>
    <xf numFmtId="164" fontId="7" fillId="2" borderId="3" xfId="1" applyNumberFormat="1" applyFont="1" applyFill="1" applyBorder="1" applyAlignment="1">
      <alignment horizontal="center"/>
    </xf>
    <xf numFmtId="164" fontId="7" fillId="2" borderId="4" xfId="1" applyNumberFormat="1" applyFont="1" applyFill="1" applyBorder="1" applyAlignment="1">
      <alignment horizontal="center"/>
    </xf>
    <xf numFmtId="164" fontId="7" fillId="2" borderId="5" xfId="1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2" borderId="12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27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left" vertical="center"/>
    </xf>
  </cellXfs>
  <cellStyles count="4">
    <cellStyle name="Millares" xfId="1" builtinId="3"/>
    <cellStyle name="Millares [0]" xfId="2" builtinId="6"/>
    <cellStyle name="Millares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123830</xdr:colOff>
      <xdr:row>0</xdr:row>
      <xdr:rowOff>47625</xdr:rowOff>
    </xdr:from>
    <xdr:to>
      <xdr:col>9</xdr:col>
      <xdr:colOff>9525</xdr:colOff>
      <xdr:row>1</xdr:row>
      <xdr:rowOff>0</xdr:rowOff>
    </xdr:to>
    <xdr:grpSp>
      <xdr:nvGrpSpPr>
        <xdr:cNvPr id="2" name="Grupo 52">
          <a:extLst>
            <a:ext uri="{FF2B5EF4-FFF2-40B4-BE49-F238E27FC236}">
              <a16:creationId xmlns:a16="http://schemas.microsoft.com/office/drawing/2014/main" id="{C7CB31DC-85B0-4098-8BF7-0D621053C254}"/>
            </a:ext>
          </a:extLst>
        </xdr:cNvPr>
        <xdr:cNvGrpSpPr>
          <a:grpSpLocks/>
        </xdr:cNvGrpSpPr>
      </xdr:nvGrpSpPr>
      <xdr:grpSpPr bwMode="auto">
        <a:xfrm>
          <a:off x="123830" y="47625"/>
          <a:ext cx="13154020" cy="1190625"/>
          <a:chOff x="1186386" y="0"/>
          <a:chExt cx="8279168" cy="1104901"/>
        </a:xfrm>
        <a:solidFill>
          <a:schemeClr val="bg1"/>
        </a:solidFill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4A0AE453-5625-C845-994C-3466741D4DE6}"/>
              </a:ext>
            </a:extLst>
          </xdr:cNvPr>
          <xdr:cNvGrpSpPr>
            <a:grpSpLocks/>
          </xdr:cNvGrpSpPr>
        </xdr:nvGrpSpPr>
        <xdr:grpSpPr bwMode="auto">
          <a:xfrm>
            <a:off x="1186386" y="0"/>
            <a:ext cx="8279168" cy="1104901"/>
            <a:chOff x="1555605" y="219807"/>
            <a:chExt cx="8094718" cy="961490"/>
          </a:xfrm>
          <a:grpFill/>
        </xdr:grpSpPr>
        <xdr:grpSp>
          <xdr:nvGrpSpPr>
            <xdr:cNvPr id="5" name="10335 Grupo">
              <a:extLst>
                <a:ext uri="{FF2B5EF4-FFF2-40B4-BE49-F238E27FC236}">
                  <a16:creationId xmlns:a16="http://schemas.microsoft.com/office/drawing/2014/main" id="{AFE90D78-AC02-B1DB-6DF9-867F41AF6A2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375664" y="219807"/>
              <a:ext cx="1274659" cy="961490"/>
              <a:chOff x="7516084" y="31682"/>
              <a:chExt cx="1386131" cy="959135"/>
            </a:xfrm>
            <a:grpFill/>
          </xdr:grpSpPr>
          <xdr:sp macro="" textlink="">
            <xdr:nvSpPr>
              <xdr:cNvPr id="8" name="Rectangle 5">
                <a:extLst>
                  <a:ext uri="{FF2B5EF4-FFF2-40B4-BE49-F238E27FC236}">
                    <a16:creationId xmlns:a16="http://schemas.microsoft.com/office/drawing/2014/main" id="{E05DA1B3-6713-D5A3-9446-96FAAA13712A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516084" y="31682"/>
                <a:ext cx="1386129" cy="281346"/>
              </a:xfrm>
              <a:prstGeom prst="rect">
                <a:avLst/>
              </a:prstGeom>
              <a:grpFill/>
              <a:ln w="9525" algn="ctr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0" anchor="ctr" anchorCtr="0" upright="1"/>
              <a:lstStyle/>
              <a:p>
                <a:pPr algn="ctr" rtl="0"/>
                <a:r>
                  <a:rPr lang="es-CO" sz="1100" b="1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400.FO.GF.02</a:t>
                </a:r>
              </a:p>
            </xdr:txBody>
          </xdr:sp>
          <xdr:sp macro="" textlink="">
            <xdr:nvSpPr>
              <xdr:cNvPr id="9" name="Text Box 4">
                <a:extLst>
                  <a:ext uri="{FF2B5EF4-FFF2-40B4-BE49-F238E27FC236}">
                    <a16:creationId xmlns:a16="http://schemas.microsoft.com/office/drawing/2014/main" id="{96A5F2B7-9487-9E63-1673-2FF81C4386B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7516086" y="660081"/>
                <a:ext cx="1386129" cy="330736"/>
              </a:xfrm>
              <a:prstGeom prst="rect">
                <a:avLst/>
              </a:prstGeom>
              <a:grp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36576" tIns="27432" rIns="36576" bIns="0" anchor="ctr" anchorCtr="0" upright="1"/>
              <a:lstStyle/>
              <a:p>
                <a:pPr algn="ctr" rtl="0">
                  <a:defRPr sz="1000"/>
                </a:pPr>
                <a:r>
                  <a:rPr lang="es-CO" sz="11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Pagina</a:t>
                </a:r>
                <a:r>
                  <a:rPr lang="es-CO" sz="1100" b="1" i="0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1 de 1</a:t>
                </a:r>
                <a:endParaRPr lang="es-CO" sz="1100" b="1" i="0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10" name="Text Box 7">
                <a:extLst>
                  <a:ext uri="{FF2B5EF4-FFF2-40B4-BE49-F238E27FC236}">
                    <a16:creationId xmlns:a16="http://schemas.microsoft.com/office/drawing/2014/main" id="{AFB28FDB-374C-CCAA-7167-0B46E31395A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7516084" y="313028"/>
                <a:ext cx="1386129" cy="347052"/>
              </a:xfrm>
              <a:prstGeom prst="rect">
                <a:avLst/>
              </a:prstGeom>
              <a:grpFill/>
              <a:ln w="9525" algn="ctr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/>
                <a:r>
                  <a:rPr lang="es-ES" sz="1100" b="1"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Versión:</a:t>
                </a:r>
                <a:r>
                  <a:rPr lang="es-ES" sz="1100" b="1" baseline="0"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 02</a:t>
                </a:r>
                <a:endParaRPr lang="es-CO" sz="1100" b="1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</xdr:grpSp>
        <xdr:sp macro="" textlink="">
          <xdr:nvSpPr>
            <xdr:cNvPr id="6" name="Text Box 9">
              <a:extLst>
                <a:ext uri="{FF2B5EF4-FFF2-40B4-BE49-F238E27FC236}">
                  <a16:creationId xmlns:a16="http://schemas.microsoft.com/office/drawing/2014/main" id="{159D2CC1-2EB5-01E8-8242-452D7ACACC81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43884" y="219807"/>
              <a:ext cx="5553216" cy="285848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s-ES" sz="1200" b="1">
                  <a:effectLst/>
                  <a:latin typeface="Arial" pitchFamily="34" charset="0"/>
                  <a:ea typeface="+mn-ea"/>
                  <a:cs typeface="Arial" pitchFamily="34" charset="0"/>
                </a:rPr>
                <a:t>GESTIÓN FINANCIERA</a:t>
              </a:r>
              <a:endParaRPr lang="es-CO" sz="12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7" name="Text Box 8">
              <a:extLst>
                <a:ext uri="{FF2B5EF4-FFF2-40B4-BE49-F238E27FC236}">
                  <a16:creationId xmlns:a16="http://schemas.microsoft.com/office/drawing/2014/main" id="{CB1343F7-84C6-B56A-6149-1D98594FEBC6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555605" y="219807"/>
              <a:ext cx="1288281" cy="961489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l" rtl="0">
                <a:defRPr sz="1000"/>
              </a:pPr>
              <a:endParaRPr lang="es-ES" sz="11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s-ES" sz="11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s-ES" sz="3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s-ES" sz="3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4" name="Text Box 9">
            <a:extLst>
              <a:ext uri="{FF2B5EF4-FFF2-40B4-BE49-F238E27FC236}">
                <a16:creationId xmlns:a16="http://schemas.microsoft.com/office/drawing/2014/main" id="{4026206B-3486-F1DA-D0DC-C52F9C8EE57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04022" y="323850"/>
            <a:ext cx="5679786" cy="781050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es-CO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CONCILIACIÓN DE INGRESOS ENTRE MODULOS ASCII</a:t>
            </a:r>
          </a:p>
        </xdr:txBody>
      </xdr:sp>
    </xdr:grpSp>
    <xdr:clientData/>
  </xdr:twoCellAnchor>
  <xdr:twoCellAnchor editAs="oneCell">
    <xdr:from>
      <xdr:col>0</xdr:col>
      <xdr:colOff>123831</xdr:colOff>
      <xdr:row>0</xdr:row>
      <xdr:rowOff>47625</xdr:rowOff>
    </xdr:from>
    <xdr:to>
      <xdr:col>2</xdr:col>
      <xdr:colOff>581026</xdr:colOff>
      <xdr:row>0</xdr:row>
      <xdr:rowOff>1209675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E9B1BFC3-4619-4393-94F6-1DD5CC415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31" y="47625"/>
          <a:ext cx="1933570" cy="11620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123830</xdr:colOff>
      <xdr:row>0</xdr:row>
      <xdr:rowOff>47625</xdr:rowOff>
    </xdr:from>
    <xdr:to>
      <xdr:col>9</xdr:col>
      <xdr:colOff>9525</xdr:colOff>
      <xdr:row>1</xdr:row>
      <xdr:rowOff>0</xdr:rowOff>
    </xdr:to>
    <xdr:grpSp>
      <xdr:nvGrpSpPr>
        <xdr:cNvPr id="2" name="Grupo 52">
          <a:extLst>
            <a:ext uri="{FF2B5EF4-FFF2-40B4-BE49-F238E27FC236}">
              <a16:creationId xmlns:a16="http://schemas.microsoft.com/office/drawing/2014/main" id="{C3C1D5FC-208A-40CD-837F-D907B650649F}"/>
            </a:ext>
          </a:extLst>
        </xdr:cNvPr>
        <xdr:cNvGrpSpPr>
          <a:grpSpLocks/>
        </xdr:cNvGrpSpPr>
      </xdr:nvGrpSpPr>
      <xdr:grpSpPr bwMode="auto">
        <a:xfrm>
          <a:off x="123830" y="47625"/>
          <a:ext cx="15020920" cy="885825"/>
          <a:chOff x="1186386" y="0"/>
          <a:chExt cx="8279168" cy="1104901"/>
        </a:xfrm>
        <a:solidFill>
          <a:schemeClr val="bg1"/>
        </a:solidFill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177375BB-5E96-13AD-DFF7-9C2B27E4B081}"/>
              </a:ext>
            </a:extLst>
          </xdr:cNvPr>
          <xdr:cNvGrpSpPr>
            <a:grpSpLocks/>
          </xdr:cNvGrpSpPr>
        </xdr:nvGrpSpPr>
        <xdr:grpSpPr bwMode="auto">
          <a:xfrm>
            <a:off x="1186386" y="0"/>
            <a:ext cx="8279168" cy="1104901"/>
            <a:chOff x="1555605" y="219807"/>
            <a:chExt cx="8094718" cy="961490"/>
          </a:xfrm>
          <a:grpFill/>
        </xdr:grpSpPr>
        <xdr:grpSp>
          <xdr:nvGrpSpPr>
            <xdr:cNvPr id="5" name="10335 Grupo">
              <a:extLst>
                <a:ext uri="{FF2B5EF4-FFF2-40B4-BE49-F238E27FC236}">
                  <a16:creationId xmlns:a16="http://schemas.microsoft.com/office/drawing/2014/main" id="{3DB04BFA-00C4-7E10-F262-E12F5D598312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375664" y="219807"/>
              <a:ext cx="1274659" cy="961490"/>
              <a:chOff x="7516084" y="31682"/>
              <a:chExt cx="1386131" cy="959135"/>
            </a:xfrm>
            <a:grpFill/>
          </xdr:grpSpPr>
          <xdr:sp macro="" textlink="">
            <xdr:nvSpPr>
              <xdr:cNvPr id="8" name="Rectangle 5">
                <a:extLst>
                  <a:ext uri="{FF2B5EF4-FFF2-40B4-BE49-F238E27FC236}">
                    <a16:creationId xmlns:a16="http://schemas.microsoft.com/office/drawing/2014/main" id="{E99E29DE-1B64-7C3D-6182-1E77DCAD939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516084" y="31682"/>
                <a:ext cx="1386129" cy="281346"/>
              </a:xfrm>
              <a:prstGeom prst="rect">
                <a:avLst/>
              </a:prstGeom>
              <a:grpFill/>
              <a:ln w="9525" algn="ctr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0" anchor="ctr" anchorCtr="0" upright="1"/>
              <a:lstStyle/>
              <a:p>
                <a:pPr algn="ctr" rtl="0"/>
                <a:r>
                  <a:rPr lang="es-CO" sz="1100" b="1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400.FO.GF.02</a:t>
                </a:r>
              </a:p>
            </xdr:txBody>
          </xdr:sp>
          <xdr:sp macro="" textlink="">
            <xdr:nvSpPr>
              <xdr:cNvPr id="9" name="Text Box 4">
                <a:extLst>
                  <a:ext uri="{FF2B5EF4-FFF2-40B4-BE49-F238E27FC236}">
                    <a16:creationId xmlns:a16="http://schemas.microsoft.com/office/drawing/2014/main" id="{9CF73E82-4CFF-12C1-2FFA-44A624FF663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7516086" y="660081"/>
                <a:ext cx="1386129" cy="330736"/>
              </a:xfrm>
              <a:prstGeom prst="rect">
                <a:avLst/>
              </a:prstGeom>
              <a:grp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36576" tIns="27432" rIns="36576" bIns="0" anchor="ctr" anchorCtr="0" upright="1"/>
              <a:lstStyle/>
              <a:p>
                <a:pPr algn="ctr" rtl="0">
                  <a:defRPr sz="1000"/>
                </a:pPr>
                <a:r>
                  <a:rPr lang="es-CO" sz="11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Pagina</a:t>
                </a:r>
                <a:r>
                  <a:rPr lang="es-CO" sz="1100" b="1" i="0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1 de 1</a:t>
                </a:r>
                <a:endParaRPr lang="es-CO" sz="1100" b="1" i="0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10" name="Text Box 7">
                <a:extLst>
                  <a:ext uri="{FF2B5EF4-FFF2-40B4-BE49-F238E27FC236}">
                    <a16:creationId xmlns:a16="http://schemas.microsoft.com/office/drawing/2014/main" id="{9600C26B-1BB7-8713-5C96-7E1D4198414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7516084" y="313028"/>
                <a:ext cx="1386129" cy="347052"/>
              </a:xfrm>
              <a:prstGeom prst="rect">
                <a:avLst/>
              </a:prstGeom>
              <a:grpFill/>
              <a:ln w="9525" algn="ctr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/>
                <a:r>
                  <a:rPr lang="es-ES" sz="1100" b="1"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Versión:</a:t>
                </a:r>
                <a:r>
                  <a:rPr lang="es-ES" sz="1100" b="1" baseline="0"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 02</a:t>
                </a:r>
                <a:endParaRPr lang="es-CO" sz="1100" b="1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</xdr:grpSp>
        <xdr:sp macro="" textlink="">
          <xdr:nvSpPr>
            <xdr:cNvPr id="6" name="Text Box 9">
              <a:extLst>
                <a:ext uri="{FF2B5EF4-FFF2-40B4-BE49-F238E27FC236}">
                  <a16:creationId xmlns:a16="http://schemas.microsoft.com/office/drawing/2014/main" id="{B5AAEBD2-FCCA-570B-513A-075E22C3111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43884" y="219807"/>
              <a:ext cx="5553216" cy="285848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s-ES" sz="1200" b="1">
                  <a:effectLst/>
                  <a:latin typeface="Arial" pitchFamily="34" charset="0"/>
                  <a:ea typeface="+mn-ea"/>
                  <a:cs typeface="Arial" pitchFamily="34" charset="0"/>
                </a:rPr>
                <a:t>GESTIÓN</a:t>
              </a:r>
              <a:r>
                <a:rPr lang="es-ES" sz="1200" b="1" baseline="0">
                  <a:effectLst/>
                  <a:latin typeface="Arial" pitchFamily="34" charset="0"/>
                  <a:ea typeface="+mn-ea"/>
                  <a:cs typeface="Arial" pitchFamily="34" charset="0"/>
                </a:rPr>
                <a:t> FINANCIERA</a:t>
              </a:r>
              <a:endParaRPr lang="es-CO" sz="12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7" name="Text Box 8">
              <a:extLst>
                <a:ext uri="{FF2B5EF4-FFF2-40B4-BE49-F238E27FC236}">
                  <a16:creationId xmlns:a16="http://schemas.microsoft.com/office/drawing/2014/main" id="{DD6A61BF-345B-43EC-BCF7-ABDFE2309B9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555605" y="219807"/>
              <a:ext cx="1288281" cy="961489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l" rtl="0">
                <a:defRPr sz="1000"/>
              </a:pPr>
              <a:endParaRPr lang="es-ES" sz="11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s-ES" sz="11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s-ES" sz="3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s-ES" sz="3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4" name="Text Box 9">
            <a:extLst>
              <a:ext uri="{FF2B5EF4-FFF2-40B4-BE49-F238E27FC236}">
                <a16:creationId xmlns:a16="http://schemas.microsoft.com/office/drawing/2014/main" id="{73B90ADA-EDD4-F641-F2CB-4794029612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04022" y="323850"/>
            <a:ext cx="5679786" cy="781050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es-CO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CONCILIACIÓN DE GASTOS ENTRE MODULOS ASCII</a:t>
            </a:r>
          </a:p>
        </xdr:txBody>
      </xdr:sp>
    </xdr:grpSp>
    <xdr:clientData/>
  </xdr:twoCellAnchor>
  <xdr:twoCellAnchor>
    <xdr:from>
      <xdr:col>0</xdr:col>
      <xdr:colOff>123830</xdr:colOff>
      <xdr:row>0</xdr:row>
      <xdr:rowOff>47625</xdr:rowOff>
    </xdr:from>
    <xdr:to>
      <xdr:col>9</xdr:col>
      <xdr:colOff>9525</xdr:colOff>
      <xdr:row>1</xdr:row>
      <xdr:rowOff>0</xdr:rowOff>
    </xdr:to>
    <xdr:grpSp>
      <xdr:nvGrpSpPr>
        <xdr:cNvPr id="12" name="Grupo 52">
          <a:extLst>
            <a:ext uri="{FF2B5EF4-FFF2-40B4-BE49-F238E27FC236}">
              <a16:creationId xmlns:a16="http://schemas.microsoft.com/office/drawing/2014/main" id="{1D767979-BE7E-4606-871D-AE6196856BBA}"/>
            </a:ext>
          </a:extLst>
        </xdr:cNvPr>
        <xdr:cNvGrpSpPr>
          <a:grpSpLocks/>
        </xdr:cNvGrpSpPr>
      </xdr:nvGrpSpPr>
      <xdr:grpSpPr bwMode="auto">
        <a:xfrm>
          <a:off x="123830" y="47625"/>
          <a:ext cx="15020920" cy="885825"/>
          <a:chOff x="1186386" y="0"/>
          <a:chExt cx="8279168" cy="1104901"/>
        </a:xfrm>
        <a:solidFill>
          <a:schemeClr val="bg1"/>
        </a:solidFill>
      </xdr:grpSpPr>
      <xdr:grpSp>
        <xdr:nvGrpSpPr>
          <xdr:cNvPr id="13" name="Grupo 1">
            <a:extLst>
              <a:ext uri="{FF2B5EF4-FFF2-40B4-BE49-F238E27FC236}">
                <a16:creationId xmlns:a16="http://schemas.microsoft.com/office/drawing/2014/main" id="{B29C9537-C25E-4C1A-CBAA-B67282F86211}"/>
              </a:ext>
            </a:extLst>
          </xdr:cNvPr>
          <xdr:cNvGrpSpPr>
            <a:grpSpLocks/>
          </xdr:cNvGrpSpPr>
        </xdr:nvGrpSpPr>
        <xdr:grpSpPr bwMode="auto">
          <a:xfrm>
            <a:off x="1186386" y="0"/>
            <a:ext cx="8279168" cy="1104901"/>
            <a:chOff x="1555605" y="219807"/>
            <a:chExt cx="8094718" cy="961490"/>
          </a:xfrm>
          <a:grpFill/>
        </xdr:grpSpPr>
        <xdr:grpSp>
          <xdr:nvGrpSpPr>
            <xdr:cNvPr id="15" name="10335 Grupo">
              <a:extLst>
                <a:ext uri="{FF2B5EF4-FFF2-40B4-BE49-F238E27FC236}">
                  <a16:creationId xmlns:a16="http://schemas.microsoft.com/office/drawing/2014/main" id="{93EC2EB2-7B8E-3552-2CAD-A7728FBE59B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375664" y="219807"/>
              <a:ext cx="1274659" cy="961490"/>
              <a:chOff x="7516084" y="31682"/>
              <a:chExt cx="1386131" cy="959135"/>
            </a:xfrm>
            <a:grpFill/>
          </xdr:grpSpPr>
          <xdr:sp macro="" textlink="">
            <xdr:nvSpPr>
              <xdr:cNvPr id="18" name="Rectangle 5">
                <a:extLst>
                  <a:ext uri="{FF2B5EF4-FFF2-40B4-BE49-F238E27FC236}">
                    <a16:creationId xmlns:a16="http://schemas.microsoft.com/office/drawing/2014/main" id="{38EA24C7-3838-EE4B-2A79-65689B0075DA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516084" y="31682"/>
                <a:ext cx="1386129" cy="281346"/>
              </a:xfrm>
              <a:prstGeom prst="rect">
                <a:avLst/>
              </a:prstGeom>
              <a:grpFill/>
              <a:ln w="9525" algn="ctr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0" anchor="ctr" anchorCtr="0" upright="1"/>
              <a:lstStyle/>
              <a:p>
                <a:pPr algn="ctr" rtl="0"/>
                <a:r>
                  <a:rPr lang="es-CO" sz="1100" b="1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400.FO.GF.02</a:t>
                </a:r>
              </a:p>
            </xdr:txBody>
          </xdr:sp>
          <xdr:sp macro="" textlink="">
            <xdr:nvSpPr>
              <xdr:cNvPr id="19" name="Text Box 4">
                <a:extLst>
                  <a:ext uri="{FF2B5EF4-FFF2-40B4-BE49-F238E27FC236}">
                    <a16:creationId xmlns:a16="http://schemas.microsoft.com/office/drawing/2014/main" id="{B26A13F6-ADF9-04BE-29CE-C83CB91EB4C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7516086" y="660081"/>
                <a:ext cx="1386129" cy="330736"/>
              </a:xfrm>
              <a:prstGeom prst="rect">
                <a:avLst/>
              </a:prstGeom>
              <a:grp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36576" tIns="27432" rIns="36576" bIns="0" anchor="ctr" anchorCtr="0" upright="1"/>
              <a:lstStyle/>
              <a:p>
                <a:pPr algn="ctr" rtl="0">
                  <a:defRPr sz="1000"/>
                </a:pPr>
                <a:r>
                  <a:rPr lang="es-CO" sz="11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Pagina</a:t>
                </a:r>
                <a:r>
                  <a:rPr lang="es-CO" sz="1100" b="1" i="0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1 de 1</a:t>
                </a:r>
                <a:endParaRPr lang="es-CO" sz="1100" b="1" i="0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20" name="Text Box 7">
                <a:extLst>
                  <a:ext uri="{FF2B5EF4-FFF2-40B4-BE49-F238E27FC236}">
                    <a16:creationId xmlns:a16="http://schemas.microsoft.com/office/drawing/2014/main" id="{C0B2F89A-3617-C0F8-DB1B-EB65885B4A6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7516084" y="313028"/>
                <a:ext cx="1386129" cy="347052"/>
              </a:xfrm>
              <a:prstGeom prst="rect">
                <a:avLst/>
              </a:prstGeom>
              <a:grpFill/>
              <a:ln w="9525" algn="ctr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/>
                <a:r>
                  <a:rPr lang="es-ES" sz="1100" b="1"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Versión:</a:t>
                </a:r>
                <a:r>
                  <a:rPr lang="es-ES" sz="1100" b="1" baseline="0"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 02</a:t>
                </a:r>
                <a:endParaRPr lang="es-CO" sz="1100" b="1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</xdr:grpSp>
        <xdr:sp macro="" textlink="">
          <xdr:nvSpPr>
            <xdr:cNvPr id="16" name="Text Box 9">
              <a:extLst>
                <a:ext uri="{FF2B5EF4-FFF2-40B4-BE49-F238E27FC236}">
                  <a16:creationId xmlns:a16="http://schemas.microsoft.com/office/drawing/2014/main" id="{C33E23FB-629B-9ED0-0242-9BF04D0FE499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43884" y="219807"/>
              <a:ext cx="5553216" cy="285848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s-ES" sz="1200" b="1">
                  <a:effectLst/>
                  <a:latin typeface="Arial" pitchFamily="34" charset="0"/>
                  <a:ea typeface="+mn-ea"/>
                  <a:cs typeface="Arial" pitchFamily="34" charset="0"/>
                </a:rPr>
                <a:t>GESTIÓN</a:t>
              </a:r>
              <a:r>
                <a:rPr lang="es-ES" sz="1200" b="1" baseline="0">
                  <a:effectLst/>
                  <a:latin typeface="Arial" pitchFamily="34" charset="0"/>
                  <a:ea typeface="+mn-ea"/>
                  <a:cs typeface="Arial" pitchFamily="34" charset="0"/>
                </a:rPr>
                <a:t> FINANCIERA</a:t>
              </a:r>
              <a:endParaRPr lang="es-CO" sz="12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7" name="Text Box 8">
              <a:extLst>
                <a:ext uri="{FF2B5EF4-FFF2-40B4-BE49-F238E27FC236}">
                  <a16:creationId xmlns:a16="http://schemas.microsoft.com/office/drawing/2014/main" id="{1C6B3B82-F033-8C1F-6F47-4D6DE1E616BC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555605" y="219807"/>
              <a:ext cx="1288281" cy="961489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l" rtl="0">
                <a:defRPr sz="1000"/>
              </a:pPr>
              <a:endParaRPr lang="es-ES" sz="11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s-ES" sz="11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s-ES" sz="3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s-ES" sz="3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14" name="Text Box 9">
            <a:extLst>
              <a:ext uri="{FF2B5EF4-FFF2-40B4-BE49-F238E27FC236}">
                <a16:creationId xmlns:a16="http://schemas.microsoft.com/office/drawing/2014/main" id="{F1778094-4F2D-3E1D-335C-23996CE6B6C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04022" y="323850"/>
            <a:ext cx="5679786" cy="781050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es-CO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CONCILIACIÓN DE GASTOS ENTRE MODULOS ASCII</a:t>
            </a:r>
          </a:p>
        </xdr:txBody>
      </xdr:sp>
    </xdr:grpSp>
    <xdr:clientData/>
  </xdr:twoCellAnchor>
  <xdr:twoCellAnchor editAs="oneCell">
    <xdr:from>
      <xdr:col>0</xdr:col>
      <xdr:colOff>180975</xdr:colOff>
      <xdr:row>0</xdr:row>
      <xdr:rowOff>47625</xdr:rowOff>
    </xdr:from>
    <xdr:to>
      <xdr:col>2</xdr:col>
      <xdr:colOff>638174</xdr:colOff>
      <xdr:row>0</xdr:row>
      <xdr:rowOff>895350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29A6DB51-725D-753C-4043-770871FEC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625"/>
          <a:ext cx="2190749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7" workbookViewId="0">
      <selection activeCell="D35" sqref="D35"/>
    </sheetView>
  </sheetViews>
  <sheetFormatPr baseColWidth="10" defaultRowHeight="15" x14ac:dyDescent="0.25"/>
  <cols>
    <col min="1" max="1" width="2" style="3" customWidth="1"/>
    <col min="2" max="2" width="20.140625" style="3" customWidth="1"/>
    <col min="3" max="3" width="48.85546875" style="3" customWidth="1"/>
    <col min="4" max="4" width="19" style="3" customWidth="1"/>
    <col min="5" max="5" width="12.5703125" style="3" customWidth="1"/>
    <col min="6" max="6" width="35.42578125" style="3" customWidth="1"/>
    <col min="7" max="7" width="22.28515625" style="3" customWidth="1"/>
    <col min="8" max="8" width="18.5703125" style="3" bestFit="1" customWidth="1"/>
    <col min="9" max="9" width="20.140625" style="3" customWidth="1"/>
    <col min="10" max="10" width="2.140625" style="3" customWidth="1"/>
    <col min="11" max="11" width="2.5703125" style="3" customWidth="1"/>
    <col min="12" max="17" width="15.85546875" style="3" bestFit="1" customWidth="1"/>
    <col min="18" max="18" width="14" style="3" bestFit="1" customWidth="1"/>
    <col min="19" max="19" width="11.42578125" style="3"/>
    <col min="20" max="20" width="14" style="3" bestFit="1" customWidth="1"/>
    <col min="21" max="21" width="11.42578125" style="3"/>
    <col min="22" max="22" width="14" style="3" bestFit="1" customWidth="1"/>
    <col min="23" max="23" width="11.42578125" style="3"/>
    <col min="24" max="24" width="14" style="3" bestFit="1" customWidth="1"/>
    <col min="25" max="16384" width="11.42578125" style="3"/>
  </cols>
  <sheetData>
    <row r="1" spans="1:10" s="1" customFormat="1" ht="97.5" customHeight="1" x14ac:dyDescent="0.2"/>
    <row r="2" spans="1:10" ht="21.75" thickBot="1" x14ac:dyDescent="0.3">
      <c r="A2" s="2"/>
      <c r="B2" s="118" t="s">
        <v>308</v>
      </c>
      <c r="C2" s="118"/>
      <c r="D2" s="118"/>
      <c r="E2" s="118"/>
      <c r="F2" s="118"/>
      <c r="G2" s="118"/>
      <c r="H2" s="118"/>
      <c r="I2" s="2"/>
      <c r="J2" s="2"/>
    </row>
    <row r="3" spans="1:10" s="5" customFormat="1" ht="16.5" thickBot="1" x14ac:dyDescent="0.3">
      <c r="A3" s="4"/>
      <c r="B3" s="119" t="s">
        <v>0</v>
      </c>
      <c r="C3" s="120"/>
      <c r="D3" s="121"/>
      <c r="E3" s="120" t="s">
        <v>1</v>
      </c>
      <c r="F3" s="122"/>
      <c r="G3" s="123"/>
      <c r="H3" s="124" t="s">
        <v>2</v>
      </c>
      <c r="I3" s="126" t="s">
        <v>3</v>
      </c>
      <c r="J3" s="4"/>
    </row>
    <row r="4" spans="1:10" s="9" customFormat="1" ht="15.75" thickBot="1" x14ac:dyDescent="0.3">
      <c r="A4" s="6"/>
      <c r="B4" s="8" t="s">
        <v>4</v>
      </c>
      <c r="C4" s="8" t="s">
        <v>5</v>
      </c>
      <c r="D4" s="93" t="s">
        <v>6</v>
      </c>
      <c r="E4" s="7" t="s">
        <v>4</v>
      </c>
      <c r="F4" s="8" t="s">
        <v>5</v>
      </c>
      <c r="G4" s="94" t="s">
        <v>6</v>
      </c>
      <c r="H4" s="125"/>
      <c r="I4" s="127"/>
      <c r="J4" s="6"/>
    </row>
    <row r="5" spans="1:10" ht="17.25" customHeight="1" x14ac:dyDescent="0.25">
      <c r="A5" s="2"/>
      <c r="B5" s="95" t="s">
        <v>18</v>
      </c>
      <c r="C5" s="96" t="s">
        <v>19</v>
      </c>
      <c r="D5" s="97">
        <f>+D7+D9+D14+D22</f>
        <v>6620267370.4099998</v>
      </c>
      <c r="E5" s="98">
        <v>4</v>
      </c>
      <c r="F5" s="98" t="s">
        <v>7</v>
      </c>
      <c r="G5" s="99">
        <f>SUM(G6:G25)</f>
        <v>6623523524.4099998</v>
      </c>
      <c r="H5" s="100">
        <f>+D5-G5</f>
        <v>-3256154</v>
      </c>
      <c r="I5" s="116" t="s">
        <v>233</v>
      </c>
      <c r="J5" s="2"/>
    </row>
    <row r="6" spans="1:10" ht="24" customHeight="1" x14ac:dyDescent="0.25">
      <c r="A6" s="2"/>
      <c r="B6" s="69" t="s">
        <v>20</v>
      </c>
      <c r="C6" s="40" t="s">
        <v>21</v>
      </c>
      <c r="D6" s="42"/>
      <c r="E6" s="24"/>
      <c r="F6" s="24"/>
      <c r="G6" s="45"/>
      <c r="H6" s="47"/>
      <c r="I6" s="117"/>
      <c r="J6" s="2"/>
    </row>
    <row r="7" spans="1:10" s="11" customFormat="1" ht="16.5" customHeight="1" x14ac:dyDescent="0.25">
      <c r="A7" s="10"/>
      <c r="B7" s="69" t="s">
        <v>22</v>
      </c>
      <c r="C7" s="40" t="s">
        <v>23</v>
      </c>
      <c r="D7" s="41">
        <f>+D8</f>
        <v>334000</v>
      </c>
      <c r="E7" s="26"/>
      <c r="F7" s="26"/>
      <c r="G7" s="48"/>
      <c r="H7" s="47"/>
      <c r="I7" s="101"/>
      <c r="J7" s="10"/>
    </row>
    <row r="8" spans="1:10" s="11" customFormat="1" ht="16.5" customHeight="1" x14ac:dyDescent="0.25">
      <c r="A8" s="10"/>
      <c r="B8" s="69" t="s">
        <v>24</v>
      </c>
      <c r="C8" s="40" t="s">
        <v>25</v>
      </c>
      <c r="D8" s="41">
        <v>334000</v>
      </c>
      <c r="E8" s="26">
        <v>43909001</v>
      </c>
      <c r="F8" s="26" t="s">
        <v>220</v>
      </c>
      <c r="G8" s="48">
        <v>334000</v>
      </c>
      <c r="H8" s="47">
        <f t="shared" ref="H8:H25" si="0">+D8-G8</f>
        <v>0</v>
      </c>
      <c r="I8" s="101"/>
      <c r="J8" s="10"/>
    </row>
    <row r="9" spans="1:10" s="11" customFormat="1" ht="16.5" customHeight="1" x14ac:dyDescent="0.25">
      <c r="A9" s="10"/>
      <c r="B9" s="69" t="s">
        <v>26</v>
      </c>
      <c r="C9" s="40" t="s">
        <v>27</v>
      </c>
      <c r="D9" s="41">
        <f>+D10</f>
        <v>73865500</v>
      </c>
      <c r="E9" s="26"/>
      <c r="F9" s="26"/>
      <c r="G9" s="48"/>
      <c r="H9" s="47"/>
      <c r="I9" s="101"/>
      <c r="J9" s="10"/>
    </row>
    <row r="10" spans="1:10" s="11" customFormat="1" ht="14.25" customHeight="1" x14ac:dyDescent="0.25">
      <c r="A10" s="10"/>
      <c r="B10" s="69" t="s">
        <v>28</v>
      </c>
      <c r="C10" s="40" t="s">
        <v>29</v>
      </c>
      <c r="D10" s="41">
        <f>+D11+D12</f>
        <v>73865500</v>
      </c>
      <c r="E10" s="27"/>
      <c r="F10" s="26"/>
      <c r="G10" s="48"/>
      <c r="H10" s="47"/>
      <c r="I10" s="101"/>
      <c r="J10" s="10"/>
    </row>
    <row r="11" spans="1:10" s="11" customFormat="1" ht="14.25" customHeight="1" x14ac:dyDescent="0.25">
      <c r="A11" s="10"/>
      <c r="B11" s="69" t="s">
        <v>221</v>
      </c>
      <c r="C11" s="40" t="s">
        <v>224</v>
      </c>
      <c r="D11" s="41">
        <v>2742600</v>
      </c>
      <c r="E11" s="27">
        <v>430526</v>
      </c>
      <c r="F11" s="26" t="s">
        <v>225</v>
      </c>
      <c r="G11" s="48">
        <v>2742600</v>
      </c>
      <c r="H11" s="47">
        <f t="shared" si="0"/>
        <v>0</v>
      </c>
      <c r="I11" s="101"/>
      <c r="J11" s="10"/>
    </row>
    <row r="12" spans="1:10" s="11" customFormat="1" ht="14.25" customHeight="1" x14ac:dyDescent="0.25">
      <c r="A12" s="10"/>
      <c r="B12" s="69" t="s">
        <v>222</v>
      </c>
      <c r="C12" s="40" t="s">
        <v>223</v>
      </c>
      <c r="D12" s="41">
        <v>71122900</v>
      </c>
      <c r="E12" s="27">
        <v>430525</v>
      </c>
      <c r="F12" s="26" t="s">
        <v>225</v>
      </c>
      <c r="G12" s="48">
        <v>71122900</v>
      </c>
      <c r="H12" s="47">
        <f t="shared" si="0"/>
        <v>0</v>
      </c>
      <c r="I12" s="101"/>
      <c r="J12" s="10"/>
    </row>
    <row r="13" spans="1:10" s="11" customFormat="1" ht="13.5" customHeight="1" x14ac:dyDescent="0.25">
      <c r="A13" s="10"/>
      <c r="B13" s="69" t="s">
        <v>30</v>
      </c>
      <c r="C13" s="40" t="s">
        <v>31</v>
      </c>
      <c r="D13" s="41">
        <v>0</v>
      </c>
      <c r="E13" s="27"/>
      <c r="F13" s="26"/>
      <c r="G13" s="48"/>
      <c r="H13" s="47">
        <f t="shared" si="0"/>
        <v>0</v>
      </c>
      <c r="I13" s="85"/>
      <c r="J13" s="10"/>
    </row>
    <row r="14" spans="1:10" s="11" customFormat="1" ht="12" customHeight="1" x14ac:dyDescent="0.25">
      <c r="A14" s="10"/>
      <c r="B14" s="69" t="s">
        <v>33</v>
      </c>
      <c r="C14" s="40" t="s">
        <v>34</v>
      </c>
      <c r="D14" s="43">
        <f>+D15</f>
        <v>6545084242</v>
      </c>
      <c r="E14" s="27"/>
      <c r="F14" s="26"/>
      <c r="G14" s="48"/>
      <c r="H14" s="47"/>
      <c r="I14" s="85"/>
      <c r="J14" s="10"/>
    </row>
    <row r="15" spans="1:10" s="11" customFormat="1" x14ac:dyDescent="0.25">
      <c r="A15" s="10"/>
      <c r="B15" s="102" t="s">
        <v>35</v>
      </c>
      <c r="C15" s="38" t="s">
        <v>36</v>
      </c>
      <c r="D15" s="44">
        <f>+D16+D17</f>
        <v>6545084242</v>
      </c>
      <c r="E15" s="27"/>
      <c r="F15" s="26"/>
      <c r="G15" s="48"/>
      <c r="H15" s="47"/>
      <c r="I15" s="85"/>
      <c r="J15" s="10"/>
    </row>
    <row r="16" spans="1:10" s="11" customFormat="1" ht="15.75" customHeight="1" x14ac:dyDescent="0.25">
      <c r="A16" s="10"/>
      <c r="B16" s="65" t="s">
        <v>133</v>
      </c>
      <c r="C16" s="38" t="s">
        <v>135</v>
      </c>
      <c r="D16" s="45">
        <v>1275013386</v>
      </c>
      <c r="E16" s="27">
        <v>44280301</v>
      </c>
      <c r="F16" s="26" t="s">
        <v>226</v>
      </c>
      <c r="G16" s="48">
        <v>1275013386</v>
      </c>
      <c r="H16" s="47">
        <f t="shared" si="0"/>
        <v>0</v>
      </c>
      <c r="I16" s="85"/>
      <c r="J16" s="10"/>
    </row>
    <row r="17" spans="2:9" x14ac:dyDescent="0.25">
      <c r="B17" s="103" t="s">
        <v>134</v>
      </c>
      <c r="C17" s="38" t="s">
        <v>136</v>
      </c>
      <c r="D17" s="46">
        <f>SUM(D18:D20)</f>
        <v>5270070856</v>
      </c>
      <c r="E17" s="26"/>
      <c r="F17" s="26"/>
      <c r="G17" s="49"/>
      <c r="H17" s="47"/>
      <c r="I17" s="104"/>
    </row>
    <row r="18" spans="2:9" x14ac:dyDescent="0.25">
      <c r="B18" s="65" t="s">
        <v>137</v>
      </c>
      <c r="C18" s="38" t="s">
        <v>140</v>
      </c>
      <c r="D18" s="45">
        <v>0</v>
      </c>
      <c r="E18" s="26"/>
      <c r="F18" s="25"/>
      <c r="G18" s="49"/>
      <c r="H18" s="47">
        <f t="shared" si="0"/>
        <v>0</v>
      </c>
      <c r="I18" s="105"/>
    </row>
    <row r="19" spans="2:9" ht="15.75" customHeight="1" x14ac:dyDescent="0.25">
      <c r="B19" s="103" t="s">
        <v>138</v>
      </c>
      <c r="C19" s="38" t="s">
        <v>141</v>
      </c>
      <c r="D19" s="46">
        <v>388800000</v>
      </c>
      <c r="E19" s="26">
        <v>44280203</v>
      </c>
      <c r="F19" s="28" t="s">
        <v>228</v>
      </c>
      <c r="G19" s="49">
        <v>388800000</v>
      </c>
      <c r="H19" s="47">
        <f t="shared" si="0"/>
        <v>0</v>
      </c>
      <c r="I19" s="106"/>
    </row>
    <row r="20" spans="2:9" ht="18" customHeight="1" x14ac:dyDescent="0.25">
      <c r="B20" s="65" t="s">
        <v>139</v>
      </c>
      <c r="C20" s="39" t="s">
        <v>142</v>
      </c>
      <c r="D20" s="45">
        <v>4881270856</v>
      </c>
      <c r="E20" s="26">
        <v>44280201</v>
      </c>
      <c r="F20" s="26" t="s">
        <v>227</v>
      </c>
      <c r="G20" s="49">
        <v>4881270856</v>
      </c>
      <c r="H20" s="47">
        <f t="shared" si="0"/>
        <v>0</v>
      </c>
      <c r="I20" s="107"/>
    </row>
    <row r="21" spans="2:9" ht="18" customHeight="1" x14ac:dyDescent="0.25">
      <c r="B21" s="65"/>
      <c r="C21" s="39"/>
      <c r="D21" s="45"/>
      <c r="E21" s="26">
        <v>44280701</v>
      </c>
      <c r="F21" s="26" t="s">
        <v>232</v>
      </c>
      <c r="G21" s="49">
        <v>3090704</v>
      </c>
      <c r="H21" s="47">
        <f t="shared" si="0"/>
        <v>-3090704</v>
      </c>
      <c r="I21" s="107" t="s">
        <v>234</v>
      </c>
    </row>
    <row r="22" spans="2:9" ht="16.5" customHeight="1" x14ac:dyDescent="0.25">
      <c r="B22" s="65" t="s">
        <v>143</v>
      </c>
      <c r="C22" s="39" t="s">
        <v>144</v>
      </c>
      <c r="D22" s="45">
        <f>+D23+D24</f>
        <v>983628.41</v>
      </c>
      <c r="E22" s="26"/>
      <c r="F22" s="26"/>
      <c r="G22" s="49"/>
      <c r="H22" s="47"/>
      <c r="I22" s="107"/>
    </row>
    <row r="23" spans="2:9" ht="15.75" customHeight="1" x14ac:dyDescent="0.25">
      <c r="B23" s="65" t="s">
        <v>145</v>
      </c>
      <c r="C23" s="39" t="s">
        <v>146</v>
      </c>
      <c r="D23" s="45">
        <v>975277.41</v>
      </c>
      <c r="E23" s="26">
        <v>480201</v>
      </c>
      <c r="F23" s="26" t="s">
        <v>229</v>
      </c>
      <c r="G23" s="49">
        <v>975277.41</v>
      </c>
      <c r="H23" s="47">
        <f t="shared" si="0"/>
        <v>0</v>
      </c>
      <c r="I23" s="107"/>
    </row>
    <row r="24" spans="2:9" ht="15.75" customHeight="1" x14ac:dyDescent="0.25">
      <c r="B24" s="65" t="s">
        <v>147</v>
      </c>
      <c r="C24" s="39" t="s">
        <v>148</v>
      </c>
      <c r="D24" s="45">
        <v>8351</v>
      </c>
      <c r="E24" s="26">
        <v>48089003</v>
      </c>
      <c r="F24" s="26" t="s">
        <v>230</v>
      </c>
      <c r="G24" s="49">
        <v>8351</v>
      </c>
      <c r="H24" s="47">
        <f t="shared" si="0"/>
        <v>0</v>
      </c>
      <c r="I24" s="107"/>
    </row>
    <row r="25" spans="2:9" ht="15.75" customHeight="1" thickBot="1" x14ac:dyDescent="0.3">
      <c r="B25" s="108"/>
      <c r="C25" s="109"/>
      <c r="D25" s="110"/>
      <c r="E25" s="90">
        <v>48089004</v>
      </c>
      <c r="F25" s="90" t="s">
        <v>231</v>
      </c>
      <c r="G25" s="111">
        <v>165450</v>
      </c>
      <c r="H25" s="112">
        <f t="shared" si="0"/>
        <v>-165450</v>
      </c>
      <c r="I25" s="113" t="s">
        <v>235</v>
      </c>
    </row>
    <row r="26" spans="2:9" ht="15.75" customHeight="1" x14ac:dyDescent="0.25">
      <c r="B26" s="32"/>
      <c r="C26" s="32"/>
      <c r="D26" s="2"/>
      <c r="E26"/>
      <c r="F26"/>
      <c r="G26" s="2"/>
      <c r="H26" s="35"/>
      <c r="I26" s="36"/>
    </row>
    <row r="27" spans="2:9" ht="15.75" x14ac:dyDescent="0.25">
      <c r="B27" s="5" t="s">
        <v>8</v>
      </c>
      <c r="C27" s="12"/>
      <c r="D27" s="5" t="s">
        <v>9</v>
      </c>
      <c r="E27" s="12"/>
      <c r="G27" s="5" t="s">
        <v>11</v>
      </c>
      <c r="H27" s="12"/>
    </row>
    <row r="28" spans="2:9" ht="15.75" x14ac:dyDescent="0.25">
      <c r="B28" s="12" t="s">
        <v>12</v>
      </c>
      <c r="C28" s="12"/>
      <c r="D28" s="12" t="s">
        <v>17</v>
      </c>
      <c r="E28" s="12"/>
      <c r="G28" s="23" t="s">
        <v>15</v>
      </c>
      <c r="H28" s="12"/>
    </row>
    <row r="29" spans="2:9" ht="15.75" x14ac:dyDescent="0.25">
      <c r="B29" s="12" t="s">
        <v>10</v>
      </c>
      <c r="C29" s="12"/>
      <c r="D29" s="12" t="s">
        <v>14</v>
      </c>
      <c r="F29" s="12"/>
      <c r="G29" s="23" t="s">
        <v>16</v>
      </c>
      <c r="H29" s="12"/>
    </row>
    <row r="39" spans="8:8" x14ac:dyDescent="0.25">
      <c r="H39" s="13"/>
    </row>
  </sheetData>
  <mergeCells count="6">
    <mergeCell ref="I5:I6"/>
    <mergeCell ref="B2:H2"/>
    <mergeCell ref="B3:D3"/>
    <mergeCell ref="E3:G3"/>
    <mergeCell ref="H3:H4"/>
    <mergeCell ref="I3:I4"/>
  </mergeCells>
  <pageMargins left="0.70866141732283472" right="0.31496062992125984" top="0.74803149606299213" bottom="0.74803149606299213" header="0.31496062992125984" footer="0.31496062992125984"/>
  <pageSetup paperSize="281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12"/>
  <sheetViews>
    <sheetView showGridLines="0" tabSelected="1" topLeftCell="A20" workbookViewId="0">
      <selection activeCell="H11" sqref="H11"/>
    </sheetView>
  </sheetViews>
  <sheetFormatPr baseColWidth="10" defaultRowHeight="15" x14ac:dyDescent="0.25"/>
  <cols>
    <col min="1" max="1" width="3.42578125" style="3" customWidth="1"/>
    <col min="2" max="2" width="22.5703125" style="3" customWidth="1"/>
    <col min="3" max="3" width="53.85546875" style="3" customWidth="1"/>
    <col min="4" max="4" width="14.140625" style="3" customWidth="1"/>
    <col min="5" max="5" width="28.140625" style="3" customWidth="1"/>
    <col min="6" max="6" width="40" style="3" customWidth="1"/>
    <col min="7" max="7" width="15.28515625" style="11" customWidth="1"/>
    <col min="8" max="8" width="16.140625" style="3" customWidth="1"/>
    <col min="9" max="9" width="33.42578125" style="3" customWidth="1"/>
    <col min="10" max="11" width="45.85546875" style="3" customWidth="1"/>
    <col min="12" max="17" width="15.85546875" style="3" bestFit="1" customWidth="1"/>
    <col min="18" max="18" width="14" style="3" bestFit="1" customWidth="1"/>
    <col min="19" max="19" width="11.42578125" style="3"/>
    <col min="20" max="20" width="14" style="3" bestFit="1" customWidth="1"/>
    <col min="21" max="21" width="11.42578125" style="3"/>
    <col min="22" max="22" width="14" style="3" bestFit="1" customWidth="1"/>
    <col min="23" max="23" width="11.42578125" style="3"/>
    <col min="24" max="24" width="14" style="3" bestFit="1" customWidth="1"/>
    <col min="25" max="16384" width="11.42578125" style="3"/>
  </cols>
  <sheetData>
    <row r="1" spans="1:10" s="1" customFormat="1" ht="73.5" customHeight="1" x14ac:dyDescent="0.2"/>
    <row r="2" spans="1:10" ht="15" customHeight="1" thickBot="1" x14ac:dyDescent="0.3">
      <c r="A2" s="2"/>
      <c r="B2" s="128" t="s">
        <v>308</v>
      </c>
      <c r="C2" s="128"/>
      <c r="D2" s="128"/>
      <c r="E2" s="128"/>
      <c r="F2" s="128"/>
      <c r="G2" s="128"/>
      <c r="H2" s="128"/>
      <c r="I2" s="2"/>
      <c r="J2" s="2"/>
    </row>
    <row r="3" spans="1:10" s="5" customFormat="1" ht="16.5" thickBot="1" x14ac:dyDescent="0.3">
      <c r="A3" s="4"/>
      <c r="B3" s="119" t="s">
        <v>0</v>
      </c>
      <c r="C3" s="122"/>
      <c r="D3" s="123"/>
      <c r="E3" s="119" t="s">
        <v>1</v>
      </c>
      <c r="F3" s="122"/>
      <c r="G3" s="121"/>
      <c r="H3" s="124" t="s">
        <v>2</v>
      </c>
      <c r="I3" s="124" t="s">
        <v>3</v>
      </c>
      <c r="J3" s="4"/>
    </row>
    <row r="4" spans="1:10" s="9" customFormat="1" ht="15.75" thickBot="1" x14ac:dyDescent="0.3">
      <c r="A4" s="6"/>
      <c r="B4" s="7" t="s">
        <v>4</v>
      </c>
      <c r="C4" s="7" t="s">
        <v>5</v>
      </c>
      <c r="D4" s="8" t="s">
        <v>6</v>
      </c>
      <c r="E4" s="7" t="s">
        <v>4</v>
      </c>
      <c r="F4" s="8" t="s">
        <v>5</v>
      </c>
      <c r="G4" s="20" t="s">
        <v>6</v>
      </c>
      <c r="H4" s="125"/>
      <c r="I4" s="125"/>
      <c r="J4" s="6"/>
    </row>
    <row r="5" spans="1:10" s="15" customFormat="1" ht="16.5" customHeight="1" x14ac:dyDescent="0.25">
      <c r="A5" s="14"/>
      <c r="B5" s="61" t="s">
        <v>37</v>
      </c>
      <c r="C5" s="62" t="s">
        <v>38</v>
      </c>
      <c r="D5" s="63">
        <f>+D6+D60</f>
        <v>4512464667.8099995</v>
      </c>
      <c r="E5" s="81">
        <v>5</v>
      </c>
      <c r="F5" s="81" t="s">
        <v>258</v>
      </c>
      <c r="G5" s="63">
        <f>+G6+G59+G60</f>
        <v>4619762998.6800003</v>
      </c>
      <c r="H5" s="82">
        <f>D5-G5</f>
        <v>-107298330.87000084</v>
      </c>
      <c r="I5" s="83"/>
      <c r="J5" s="14"/>
    </row>
    <row r="6" spans="1:10" ht="15" customHeight="1" x14ac:dyDescent="0.25">
      <c r="A6" s="2"/>
      <c r="B6" s="64" t="s">
        <v>39</v>
      </c>
      <c r="C6" s="59" t="s">
        <v>40</v>
      </c>
      <c r="D6" s="58">
        <f>SUBTOTAL(9,D7:D59)</f>
        <v>1067054285.8099999</v>
      </c>
      <c r="E6" s="76">
        <v>51</v>
      </c>
      <c r="F6" s="59" t="s">
        <v>40</v>
      </c>
      <c r="G6" s="58">
        <f>SUBTOTAL(9,G7:G58)</f>
        <v>1170234099.6799998</v>
      </c>
      <c r="H6" s="77">
        <f>+D6-G6</f>
        <v>-103179813.86999989</v>
      </c>
      <c r="I6" s="84"/>
      <c r="J6" s="2"/>
    </row>
    <row r="7" spans="1:10" ht="15" customHeight="1" x14ac:dyDescent="0.25">
      <c r="A7" s="2"/>
      <c r="B7" s="65" t="s">
        <v>41</v>
      </c>
      <c r="C7" s="39" t="s">
        <v>42</v>
      </c>
      <c r="D7" s="33">
        <v>352555093</v>
      </c>
      <c r="E7" s="26">
        <v>510101</v>
      </c>
      <c r="F7" s="26" t="s">
        <v>236</v>
      </c>
      <c r="G7" s="33">
        <v>352555093</v>
      </c>
      <c r="H7" s="75">
        <f>+D7-G7</f>
        <v>0</v>
      </c>
      <c r="I7" s="85"/>
      <c r="J7" s="2"/>
    </row>
    <row r="8" spans="1:10" ht="15" customHeight="1" x14ac:dyDescent="0.25">
      <c r="A8" s="2"/>
      <c r="B8" s="65" t="s">
        <v>43</v>
      </c>
      <c r="C8" s="39" t="s">
        <v>44</v>
      </c>
      <c r="D8" s="33">
        <v>686537</v>
      </c>
      <c r="E8" s="26">
        <v>510160</v>
      </c>
      <c r="F8" s="26" t="s">
        <v>237</v>
      </c>
      <c r="G8" s="33">
        <v>686537</v>
      </c>
      <c r="H8" s="75">
        <f>+D8-G8</f>
        <v>0</v>
      </c>
      <c r="I8" s="85"/>
      <c r="J8" s="2"/>
    </row>
    <row r="9" spans="1:10" ht="16.5" customHeight="1" x14ac:dyDescent="0.25">
      <c r="A9" s="2"/>
      <c r="B9" s="65" t="s">
        <v>45</v>
      </c>
      <c r="C9" s="39" t="s">
        <v>46</v>
      </c>
      <c r="D9" s="33">
        <v>1157656</v>
      </c>
      <c r="E9" s="26">
        <v>510123</v>
      </c>
      <c r="F9" s="26" t="s">
        <v>241</v>
      </c>
      <c r="G9" s="33">
        <v>1157656</v>
      </c>
      <c r="H9" s="75">
        <f t="shared" ref="H9:H52" si="0">+D9-G9</f>
        <v>0</v>
      </c>
      <c r="I9" s="86"/>
      <c r="J9" s="2"/>
    </row>
    <row r="10" spans="1:10" ht="38.25" customHeight="1" x14ac:dyDescent="0.25">
      <c r="A10" s="2"/>
      <c r="B10" s="65" t="s">
        <v>47</v>
      </c>
      <c r="C10" s="39" t="s">
        <v>249</v>
      </c>
      <c r="D10" s="33">
        <v>3973299</v>
      </c>
      <c r="E10" s="26">
        <v>510706</v>
      </c>
      <c r="F10" s="39" t="s">
        <v>249</v>
      </c>
      <c r="G10" s="33">
        <v>30041659</v>
      </c>
      <c r="H10" s="75">
        <f t="shared" si="0"/>
        <v>-26068360</v>
      </c>
      <c r="I10" s="86" t="s">
        <v>320</v>
      </c>
      <c r="J10" s="2"/>
    </row>
    <row r="11" spans="1:10" ht="27.75" customHeight="1" x14ac:dyDescent="0.25">
      <c r="A11" s="2"/>
      <c r="B11" s="65" t="s">
        <v>48</v>
      </c>
      <c r="C11" s="39" t="s">
        <v>49</v>
      </c>
      <c r="D11" s="33">
        <v>1727483</v>
      </c>
      <c r="E11" s="26">
        <v>510119</v>
      </c>
      <c r="F11" s="26" t="s">
        <v>242</v>
      </c>
      <c r="G11" s="78">
        <v>1987900.87</v>
      </c>
      <c r="H11" s="75">
        <f>+D11-G11</f>
        <v>-260417.87000000011</v>
      </c>
      <c r="I11" s="86" t="s">
        <v>320</v>
      </c>
      <c r="J11" s="2"/>
    </row>
    <row r="12" spans="1:10" ht="33" customHeight="1" x14ac:dyDescent="0.25">
      <c r="A12" s="2"/>
      <c r="B12" s="65" t="s">
        <v>50</v>
      </c>
      <c r="C12" s="39" t="s">
        <v>51</v>
      </c>
      <c r="D12" s="33">
        <v>0</v>
      </c>
      <c r="E12" s="26">
        <v>510705</v>
      </c>
      <c r="F12" s="26" t="s">
        <v>238</v>
      </c>
      <c r="G12" s="78">
        <v>32587621</v>
      </c>
      <c r="H12" s="75">
        <f t="shared" si="0"/>
        <v>-32587621</v>
      </c>
      <c r="I12" s="86" t="s">
        <v>320</v>
      </c>
      <c r="J12" s="2"/>
    </row>
    <row r="13" spans="1:10" ht="25.5" customHeight="1" x14ac:dyDescent="0.25">
      <c r="A13" s="2"/>
      <c r="B13" s="65" t="s">
        <v>52</v>
      </c>
      <c r="C13" s="39" t="s">
        <v>53</v>
      </c>
      <c r="D13" s="33">
        <v>807735</v>
      </c>
      <c r="E13" s="26">
        <v>510704</v>
      </c>
      <c r="F13" s="26" t="s">
        <v>239</v>
      </c>
      <c r="G13" s="78">
        <v>14310642</v>
      </c>
      <c r="H13" s="75">
        <f t="shared" si="0"/>
        <v>-13502907</v>
      </c>
      <c r="I13" s="86" t="s">
        <v>320</v>
      </c>
      <c r="J13" s="2"/>
    </row>
    <row r="14" spans="1:10" ht="46.5" customHeight="1" x14ac:dyDescent="0.25">
      <c r="A14" s="2"/>
      <c r="B14" s="65" t="s">
        <v>54</v>
      </c>
      <c r="C14" s="39" t="s">
        <v>55</v>
      </c>
      <c r="D14" s="33">
        <v>40074646</v>
      </c>
      <c r="E14" s="79">
        <v>510307</v>
      </c>
      <c r="F14" s="34" t="s">
        <v>246</v>
      </c>
      <c r="G14" s="33">
        <v>45120169</v>
      </c>
      <c r="H14" s="75">
        <f t="shared" si="0"/>
        <v>-5045523</v>
      </c>
      <c r="I14" s="86" t="s">
        <v>321</v>
      </c>
      <c r="J14" s="2"/>
    </row>
    <row r="15" spans="1:10" ht="50.25" customHeight="1" x14ac:dyDescent="0.25">
      <c r="A15" s="2"/>
      <c r="B15" s="65" t="s">
        <v>56</v>
      </c>
      <c r="C15" s="39" t="s">
        <v>57</v>
      </c>
      <c r="D15" s="33">
        <v>28386746</v>
      </c>
      <c r="E15" s="79">
        <v>510303</v>
      </c>
      <c r="F15" s="34" t="s">
        <v>244</v>
      </c>
      <c r="G15" s="33">
        <v>31960769</v>
      </c>
      <c r="H15" s="75">
        <f t="shared" si="0"/>
        <v>-3574023</v>
      </c>
      <c r="I15" s="86" t="s">
        <v>321</v>
      </c>
      <c r="J15" s="2"/>
    </row>
    <row r="16" spans="1:10" ht="114.75" customHeight="1" x14ac:dyDescent="0.25">
      <c r="A16" s="2"/>
      <c r="B16" s="65" t="s">
        <v>58</v>
      </c>
      <c r="C16" s="39" t="s">
        <v>59</v>
      </c>
      <c r="D16" s="33">
        <v>43455861</v>
      </c>
      <c r="E16" s="24" t="s">
        <v>256</v>
      </c>
      <c r="F16" s="24" t="s">
        <v>257</v>
      </c>
      <c r="G16" s="33">
        <f>45719115+2998899</f>
        <v>48718014</v>
      </c>
      <c r="H16" s="75">
        <f t="shared" si="0"/>
        <v>-5262153</v>
      </c>
      <c r="I16" s="86" t="s">
        <v>322</v>
      </c>
      <c r="J16" s="2"/>
    </row>
    <row r="17" spans="1:10" ht="46.5" customHeight="1" x14ac:dyDescent="0.25">
      <c r="A17" s="2"/>
      <c r="B17" s="65" t="s">
        <v>60</v>
      </c>
      <c r="C17" s="39" t="s">
        <v>61</v>
      </c>
      <c r="D17" s="34">
        <v>13361100</v>
      </c>
      <c r="E17" s="24">
        <v>510302</v>
      </c>
      <c r="F17" s="26" t="s">
        <v>243</v>
      </c>
      <c r="G17" s="34">
        <v>15043300</v>
      </c>
      <c r="H17" s="75">
        <f t="shared" si="0"/>
        <v>-1682200</v>
      </c>
      <c r="I17" s="86" t="s">
        <v>321</v>
      </c>
      <c r="J17" s="2"/>
    </row>
    <row r="18" spans="1:10" ht="48" customHeight="1" x14ac:dyDescent="0.25">
      <c r="A18" s="2"/>
      <c r="B18" s="65" t="s">
        <v>62</v>
      </c>
      <c r="C18" s="39" t="s">
        <v>63</v>
      </c>
      <c r="D18" s="33">
        <v>1674900</v>
      </c>
      <c r="E18" s="24">
        <v>510305</v>
      </c>
      <c r="F18" s="26" t="s">
        <v>245</v>
      </c>
      <c r="G18" s="30">
        <v>1887100</v>
      </c>
      <c r="H18" s="75">
        <f t="shared" si="0"/>
        <v>-212200</v>
      </c>
      <c r="I18" s="86" t="s">
        <v>321</v>
      </c>
      <c r="J18" s="2"/>
    </row>
    <row r="19" spans="1:10" ht="51" customHeight="1" x14ac:dyDescent="0.25">
      <c r="A19" s="2"/>
      <c r="B19" s="65" t="s">
        <v>64</v>
      </c>
      <c r="C19" s="39" t="s">
        <v>65</v>
      </c>
      <c r="D19" s="33">
        <v>10021700</v>
      </c>
      <c r="E19" s="24">
        <v>510401</v>
      </c>
      <c r="F19" s="26" t="s">
        <v>247</v>
      </c>
      <c r="G19" s="30">
        <v>11283600</v>
      </c>
      <c r="H19" s="75">
        <f t="shared" si="0"/>
        <v>-1261900</v>
      </c>
      <c r="I19" s="86" t="s">
        <v>321</v>
      </c>
      <c r="J19" s="2"/>
    </row>
    <row r="20" spans="1:10" ht="42" customHeight="1" x14ac:dyDescent="0.25">
      <c r="A20" s="2"/>
      <c r="B20" s="65" t="s">
        <v>66</v>
      </c>
      <c r="C20" s="39" t="s">
        <v>67</v>
      </c>
      <c r="D20" s="33">
        <v>6682200</v>
      </c>
      <c r="E20" s="24">
        <v>510402</v>
      </c>
      <c r="F20" s="26" t="s">
        <v>248</v>
      </c>
      <c r="G20" s="30">
        <v>7523500</v>
      </c>
      <c r="H20" s="75">
        <f t="shared" si="0"/>
        <v>-841300</v>
      </c>
      <c r="I20" s="86" t="s">
        <v>321</v>
      </c>
      <c r="J20" s="2"/>
    </row>
    <row r="21" spans="1:10" ht="28.5" customHeight="1" x14ac:dyDescent="0.25">
      <c r="A21" s="2"/>
      <c r="B21" s="65" t="s">
        <v>68</v>
      </c>
      <c r="C21" s="39" t="s">
        <v>69</v>
      </c>
      <c r="D21" s="34">
        <v>2244062</v>
      </c>
      <c r="E21" s="24">
        <v>510701</v>
      </c>
      <c r="F21" s="24" t="s">
        <v>240</v>
      </c>
      <c r="G21" s="34">
        <v>15125270</v>
      </c>
      <c r="H21" s="75">
        <f t="shared" si="0"/>
        <v>-12881208</v>
      </c>
      <c r="I21" s="86" t="s">
        <v>323</v>
      </c>
      <c r="J21" s="2"/>
    </row>
    <row r="22" spans="1:10" ht="16.5" customHeight="1" x14ac:dyDescent="0.25">
      <c r="A22" s="2"/>
      <c r="B22" s="65" t="s">
        <v>90</v>
      </c>
      <c r="C22" s="39" t="s">
        <v>72</v>
      </c>
      <c r="D22" s="34">
        <v>0</v>
      </c>
      <c r="E22" s="24"/>
      <c r="F22" s="24"/>
      <c r="G22" s="34"/>
      <c r="H22" s="75">
        <f t="shared" si="0"/>
        <v>0</v>
      </c>
      <c r="I22" s="87"/>
      <c r="J22" s="2"/>
    </row>
    <row r="23" spans="1:10" ht="16.5" customHeight="1" x14ac:dyDescent="0.25">
      <c r="A23" s="2"/>
      <c r="B23" s="65" t="s">
        <v>70</v>
      </c>
      <c r="C23" s="39" t="s">
        <v>71</v>
      </c>
      <c r="D23" s="33">
        <v>362236</v>
      </c>
      <c r="E23" s="24">
        <v>510707</v>
      </c>
      <c r="F23" s="39" t="s">
        <v>71</v>
      </c>
      <c r="G23" s="33">
        <v>362236</v>
      </c>
      <c r="H23" s="75">
        <f t="shared" si="0"/>
        <v>0</v>
      </c>
      <c r="I23" s="87"/>
      <c r="J23" s="2"/>
    </row>
    <row r="24" spans="1:10" ht="13.5" customHeight="1" x14ac:dyDescent="0.25">
      <c r="A24" s="2"/>
      <c r="B24" s="65" t="s">
        <v>74</v>
      </c>
      <c r="C24" s="39" t="s">
        <v>75</v>
      </c>
      <c r="D24" s="31">
        <v>0</v>
      </c>
      <c r="E24" s="26"/>
      <c r="F24" s="26"/>
      <c r="G24" s="31"/>
      <c r="H24" s="75">
        <f t="shared" si="0"/>
        <v>0</v>
      </c>
      <c r="I24" s="87"/>
      <c r="J24" s="2"/>
    </row>
    <row r="25" spans="1:10" ht="28.5" customHeight="1" x14ac:dyDescent="0.25">
      <c r="A25" s="2"/>
      <c r="B25" s="65" t="s">
        <v>77</v>
      </c>
      <c r="C25" s="39" t="s">
        <v>78</v>
      </c>
      <c r="D25" s="31">
        <v>1894960</v>
      </c>
      <c r="E25" s="26">
        <v>510804</v>
      </c>
      <c r="F25" s="26" t="s">
        <v>324</v>
      </c>
      <c r="G25" s="31">
        <v>1894960</v>
      </c>
      <c r="H25" s="75">
        <f t="shared" si="0"/>
        <v>0</v>
      </c>
      <c r="I25" s="87" t="s">
        <v>326</v>
      </c>
      <c r="J25" s="2"/>
    </row>
    <row r="26" spans="1:10" ht="25.5" customHeight="1" x14ac:dyDescent="0.25">
      <c r="A26" s="2"/>
      <c r="B26" s="65" t="s">
        <v>327</v>
      </c>
      <c r="C26" s="39" t="s">
        <v>330</v>
      </c>
      <c r="D26" s="31">
        <v>0</v>
      </c>
      <c r="E26" s="26"/>
      <c r="F26" s="26"/>
      <c r="G26" s="31"/>
      <c r="H26" s="75">
        <f t="shared" si="0"/>
        <v>0</v>
      </c>
      <c r="I26" s="87"/>
      <c r="J26" s="2"/>
    </row>
    <row r="27" spans="1:10" ht="25.5" customHeight="1" x14ac:dyDescent="0.25">
      <c r="A27" s="2"/>
      <c r="B27" s="65" t="s">
        <v>328</v>
      </c>
      <c r="C27" s="39" t="s">
        <v>331</v>
      </c>
      <c r="D27" s="31">
        <v>78900</v>
      </c>
      <c r="E27" s="26">
        <v>511149</v>
      </c>
      <c r="F27" s="26" t="s">
        <v>343</v>
      </c>
      <c r="G27" s="31">
        <v>78900</v>
      </c>
      <c r="H27" s="75">
        <f t="shared" si="0"/>
        <v>0</v>
      </c>
      <c r="I27" s="87" t="s">
        <v>333</v>
      </c>
      <c r="J27" s="2"/>
    </row>
    <row r="28" spans="1:10" ht="25.5" customHeight="1" x14ac:dyDescent="0.25">
      <c r="A28" s="2"/>
      <c r="B28" s="65" t="s">
        <v>329</v>
      </c>
      <c r="C28" s="39" t="s">
        <v>332</v>
      </c>
      <c r="D28" s="31">
        <v>7594698</v>
      </c>
      <c r="E28" s="26">
        <v>51111401</v>
      </c>
      <c r="F28" s="26" t="s">
        <v>325</v>
      </c>
      <c r="G28" s="31">
        <v>7594698</v>
      </c>
      <c r="H28" s="75">
        <f t="shared" si="0"/>
        <v>0</v>
      </c>
      <c r="I28" s="89" t="s">
        <v>348</v>
      </c>
      <c r="J28" s="2"/>
    </row>
    <row r="29" spans="1:10" ht="24.75" customHeight="1" x14ac:dyDescent="0.25">
      <c r="A29" s="2"/>
      <c r="B29" s="65" t="s">
        <v>334</v>
      </c>
      <c r="C29" s="39" t="s">
        <v>337</v>
      </c>
      <c r="D29" s="31">
        <v>9340000</v>
      </c>
      <c r="E29" s="26" t="s">
        <v>340</v>
      </c>
      <c r="F29" s="26" t="s">
        <v>341</v>
      </c>
      <c r="G29" s="31">
        <f>5782000+3558000</f>
        <v>9340000</v>
      </c>
      <c r="H29" s="75">
        <f t="shared" si="0"/>
        <v>0</v>
      </c>
      <c r="I29" s="89" t="s">
        <v>349</v>
      </c>
      <c r="J29" s="2"/>
    </row>
    <row r="30" spans="1:10" ht="24.75" customHeight="1" x14ac:dyDescent="0.25">
      <c r="A30" s="2"/>
      <c r="B30" s="65" t="s">
        <v>335</v>
      </c>
      <c r="C30" s="39" t="s">
        <v>338</v>
      </c>
      <c r="D30" s="31">
        <v>14706000</v>
      </c>
      <c r="E30" s="26">
        <v>51111401</v>
      </c>
      <c r="F30" s="26" t="s">
        <v>325</v>
      </c>
      <c r="G30" s="31">
        <v>14706000</v>
      </c>
      <c r="H30" s="75">
        <f t="shared" si="0"/>
        <v>0</v>
      </c>
      <c r="I30" s="89" t="s">
        <v>348</v>
      </c>
      <c r="J30" s="2"/>
    </row>
    <row r="31" spans="1:10" ht="24.75" customHeight="1" x14ac:dyDescent="0.25">
      <c r="A31" s="2"/>
      <c r="B31" s="65" t="s">
        <v>336</v>
      </c>
      <c r="C31" s="39" t="s">
        <v>339</v>
      </c>
      <c r="D31" s="31">
        <v>1416100</v>
      </c>
      <c r="E31" s="26">
        <v>51111506</v>
      </c>
      <c r="F31" s="26" t="s">
        <v>342</v>
      </c>
      <c r="G31" s="31">
        <v>1416100</v>
      </c>
      <c r="H31" s="75">
        <f t="shared" si="0"/>
        <v>0</v>
      </c>
      <c r="I31" s="89" t="s">
        <v>347</v>
      </c>
      <c r="J31" s="2"/>
    </row>
    <row r="32" spans="1:10" ht="14.25" customHeight="1" x14ac:dyDescent="0.25">
      <c r="A32" s="2"/>
      <c r="B32" s="65" t="s">
        <v>91</v>
      </c>
      <c r="C32" s="39" t="s">
        <v>97</v>
      </c>
      <c r="D32" s="33">
        <v>3157026</v>
      </c>
      <c r="E32" s="26">
        <v>511117</v>
      </c>
      <c r="F32" s="26" t="s">
        <v>250</v>
      </c>
      <c r="G32" s="31">
        <f t="shared" ref="G32:G37" si="1">+D32</f>
        <v>3157026</v>
      </c>
      <c r="H32" s="75">
        <f t="shared" si="0"/>
        <v>0</v>
      </c>
      <c r="I32" s="85"/>
      <c r="J32" s="2"/>
    </row>
    <row r="33" spans="1:10" ht="14.25" customHeight="1" x14ac:dyDescent="0.25">
      <c r="A33" s="2"/>
      <c r="B33" s="65" t="s">
        <v>92</v>
      </c>
      <c r="C33" s="39" t="s">
        <v>98</v>
      </c>
      <c r="D33" s="33">
        <v>43604176</v>
      </c>
      <c r="E33" s="26">
        <v>511117</v>
      </c>
      <c r="F33" s="26" t="s">
        <v>250</v>
      </c>
      <c r="G33" s="31">
        <f t="shared" si="1"/>
        <v>43604176</v>
      </c>
      <c r="H33" s="75">
        <f t="shared" si="0"/>
        <v>0</v>
      </c>
      <c r="I33" s="85"/>
      <c r="J33" s="2"/>
    </row>
    <row r="34" spans="1:10" ht="14.25" customHeight="1" x14ac:dyDescent="0.25">
      <c r="A34" s="2"/>
      <c r="B34" s="65" t="s">
        <v>93</v>
      </c>
      <c r="C34" s="39" t="s">
        <v>99</v>
      </c>
      <c r="D34" s="31">
        <v>1796100</v>
      </c>
      <c r="E34" s="26" t="s">
        <v>254</v>
      </c>
      <c r="F34" s="26" t="s">
        <v>346</v>
      </c>
      <c r="G34" s="31">
        <f t="shared" si="1"/>
        <v>1796100</v>
      </c>
      <c r="H34" s="75">
        <f t="shared" si="0"/>
        <v>0</v>
      </c>
      <c r="I34" s="85"/>
      <c r="J34" s="2"/>
    </row>
    <row r="35" spans="1:10" ht="14.25" customHeight="1" x14ac:dyDescent="0.25">
      <c r="A35" s="2"/>
      <c r="B35" s="65" t="s">
        <v>94</v>
      </c>
      <c r="C35" s="39" t="s">
        <v>100</v>
      </c>
      <c r="D35" s="31">
        <v>3283800</v>
      </c>
      <c r="E35" s="26" t="s">
        <v>255</v>
      </c>
      <c r="F35" s="26" t="s">
        <v>346</v>
      </c>
      <c r="G35" s="28">
        <f t="shared" si="1"/>
        <v>3283800</v>
      </c>
      <c r="H35" s="75">
        <f>+D35-G35</f>
        <v>0</v>
      </c>
      <c r="I35" s="85"/>
      <c r="J35" s="2"/>
    </row>
    <row r="36" spans="1:10" ht="14.25" customHeight="1" x14ac:dyDescent="0.25">
      <c r="A36" s="2"/>
      <c r="B36" s="65" t="s">
        <v>95</v>
      </c>
      <c r="C36" s="39" t="s">
        <v>101</v>
      </c>
      <c r="D36" s="31">
        <v>1581000</v>
      </c>
      <c r="E36" s="26" t="s">
        <v>253</v>
      </c>
      <c r="F36" s="26" t="s">
        <v>346</v>
      </c>
      <c r="G36" s="28">
        <f t="shared" si="1"/>
        <v>1581000</v>
      </c>
      <c r="H36" s="75">
        <f t="shared" si="0"/>
        <v>0</v>
      </c>
      <c r="I36" s="85"/>
      <c r="J36" s="2"/>
    </row>
    <row r="37" spans="1:10" ht="14.25" customHeight="1" x14ac:dyDescent="0.25">
      <c r="A37" s="2"/>
      <c r="B37" s="65" t="s">
        <v>96</v>
      </c>
      <c r="C37" s="39" t="s">
        <v>102</v>
      </c>
      <c r="D37" s="31">
        <v>571900</v>
      </c>
      <c r="E37" s="26">
        <v>511123</v>
      </c>
      <c r="F37" s="26" t="s">
        <v>346</v>
      </c>
      <c r="G37" s="28">
        <f t="shared" si="1"/>
        <v>571900</v>
      </c>
      <c r="H37" s="75">
        <f t="shared" si="0"/>
        <v>0</v>
      </c>
      <c r="I37" s="85"/>
      <c r="J37" s="2"/>
    </row>
    <row r="38" spans="1:10" ht="39.75" customHeight="1" x14ac:dyDescent="0.25">
      <c r="A38" s="2"/>
      <c r="B38" s="65" t="s">
        <v>103</v>
      </c>
      <c r="C38" s="39" t="s">
        <v>309</v>
      </c>
      <c r="D38" s="33">
        <v>6227</v>
      </c>
      <c r="E38" s="26">
        <v>580240</v>
      </c>
      <c r="F38" s="26" t="s">
        <v>345</v>
      </c>
      <c r="G38" s="28">
        <v>6227</v>
      </c>
      <c r="H38" s="75">
        <f t="shared" si="0"/>
        <v>0</v>
      </c>
      <c r="I38" s="67" t="s">
        <v>307</v>
      </c>
      <c r="J38" s="2"/>
    </row>
    <row r="39" spans="1:10" ht="15.75" customHeight="1" x14ac:dyDescent="0.25">
      <c r="A39" s="2"/>
      <c r="B39" s="65" t="s">
        <v>104</v>
      </c>
      <c r="C39" s="39" t="s">
        <v>310</v>
      </c>
      <c r="D39" s="33">
        <v>10490984</v>
      </c>
      <c r="E39" s="26">
        <v>511125</v>
      </c>
      <c r="F39" s="26" t="s">
        <v>344</v>
      </c>
      <c r="G39" s="28">
        <v>10490984</v>
      </c>
      <c r="H39" s="75">
        <f t="shared" si="0"/>
        <v>0</v>
      </c>
      <c r="I39" s="85"/>
      <c r="J39" s="2"/>
    </row>
    <row r="40" spans="1:10" ht="15" customHeight="1" x14ac:dyDescent="0.25">
      <c r="A40" s="2"/>
      <c r="B40" s="65" t="s">
        <v>105</v>
      </c>
      <c r="C40" s="39" t="s">
        <v>112</v>
      </c>
      <c r="D40" s="33">
        <v>35343000</v>
      </c>
      <c r="E40" s="26">
        <v>511179</v>
      </c>
      <c r="F40" s="26" t="s">
        <v>251</v>
      </c>
      <c r="G40" s="33">
        <v>400780000</v>
      </c>
      <c r="H40" s="75">
        <f>(SUBTOTAL(9,D40:D44)-G40)</f>
        <v>0</v>
      </c>
      <c r="I40" s="88"/>
      <c r="J40" s="2"/>
    </row>
    <row r="41" spans="1:10" ht="15" customHeight="1" x14ac:dyDescent="0.25">
      <c r="A41" s="2"/>
      <c r="B41" s="65" t="s">
        <v>106</v>
      </c>
      <c r="C41" s="39" t="s">
        <v>113</v>
      </c>
      <c r="D41" s="33">
        <v>67397000</v>
      </c>
      <c r="E41" s="26">
        <v>511179</v>
      </c>
      <c r="F41" s="26" t="s">
        <v>251</v>
      </c>
      <c r="G41" s="33">
        <v>0</v>
      </c>
      <c r="H41" s="75">
        <v>0</v>
      </c>
      <c r="I41" s="87"/>
      <c r="J41" s="2"/>
    </row>
    <row r="42" spans="1:10" ht="15" customHeight="1" x14ac:dyDescent="0.25">
      <c r="A42" s="2"/>
      <c r="B42" s="65" t="s">
        <v>107</v>
      </c>
      <c r="C42" s="39" t="s">
        <v>114</v>
      </c>
      <c r="D42" s="33">
        <v>100529000</v>
      </c>
      <c r="E42" s="26">
        <v>511179</v>
      </c>
      <c r="F42" s="26" t="s">
        <v>251</v>
      </c>
      <c r="G42" s="33">
        <v>0</v>
      </c>
      <c r="H42" s="75">
        <v>0</v>
      </c>
      <c r="I42" s="87"/>
      <c r="J42" s="2"/>
    </row>
    <row r="43" spans="1:10" ht="15" customHeight="1" x14ac:dyDescent="0.25">
      <c r="A43" s="2"/>
      <c r="B43" s="65" t="s">
        <v>108</v>
      </c>
      <c r="C43" s="39" t="s">
        <v>115</v>
      </c>
      <c r="D43" s="33">
        <v>48339500</v>
      </c>
      <c r="E43" s="26">
        <v>511179</v>
      </c>
      <c r="F43" s="26" t="s">
        <v>251</v>
      </c>
      <c r="G43" s="33">
        <v>0</v>
      </c>
      <c r="H43" s="75">
        <v>0</v>
      </c>
      <c r="I43" s="87"/>
      <c r="J43" s="2"/>
    </row>
    <row r="44" spans="1:10" ht="15" customHeight="1" x14ac:dyDescent="0.25">
      <c r="A44" s="2"/>
      <c r="B44" s="65" t="s">
        <v>109</v>
      </c>
      <c r="C44" s="39" t="s">
        <v>116</v>
      </c>
      <c r="D44" s="33">
        <v>149171500</v>
      </c>
      <c r="E44" s="26">
        <v>511179</v>
      </c>
      <c r="F44" s="26" t="s">
        <v>251</v>
      </c>
      <c r="G44" s="33">
        <v>0</v>
      </c>
      <c r="H44" s="75">
        <v>0</v>
      </c>
      <c r="I44" s="87"/>
      <c r="J44" s="2"/>
    </row>
    <row r="45" spans="1:10" ht="15" customHeight="1" x14ac:dyDescent="0.25">
      <c r="A45" s="2"/>
      <c r="B45" s="65" t="s">
        <v>110</v>
      </c>
      <c r="C45" s="39" t="s">
        <v>117</v>
      </c>
      <c r="D45" s="33">
        <v>0</v>
      </c>
      <c r="E45" s="26"/>
      <c r="F45" s="26"/>
      <c r="G45" s="28"/>
      <c r="H45" s="75">
        <f t="shared" si="0"/>
        <v>0</v>
      </c>
      <c r="I45" s="85"/>
      <c r="J45" s="2"/>
    </row>
    <row r="46" spans="1:10" ht="15" customHeight="1" x14ac:dyDescent="0.25">
      <c r="A46" s="2"/>
      <c r="B46" s="65" t="s">
        <v>111</v>
      </c>
      <c r="C46" s="39" t="s">
        <v>118</v>
      </c>
      <c r="D46" s="33">
        <v>0</v>
      </c>
      <c r="E46" s="26"/>
      <c r="F46" s="26"/>
      <c r="G46" s="28"/>
      <c r="H46" s="75">
        <f t="shared" si="0"/>
        <v>0</v>
      </c>
      <c r="I46" s="89"/>
      <c r="J46" s="2"/>
    </row>
    <row r="47" spans="1:10" ht="15" customHeight="1" x14ac:dyDescent="0.25">
      <c r="A47" s="2"/>
      <c r="B47" s="65" t="s">
        <v>119</v>
      </c>
      <c r="C47" s="39" t="s">
        <v>124</v>
      </c>
      <c r="D47" s="33">
        <v>781949</v>
      </c>
      <c r="E47" s="26">
        <v>511117</v>
      </c>
      <c r="F47" s="26" t="s">
        <v>250</v>
      </c>
      <c r="G47" s="78">
        <f>+D47</f>
        <v>781949</v>
      </c>
      <c r="H47" s="75">
        <f t="shared" si="0"/>
        <v>0</v>
      </c>
      <c r="I47" s="89"/>
      <c r="J47" s="2"/>
    </row>
    <row r="48" spans="1:10" ht="15" customHeight="1" x14ac:dyDescent="0.25">
      <c r="A48" s="2"/>
      <c r="B48" s="65" t="s">
        <v>120</v>
      </c>
      <c r="C48" s="39" t="s">
        <v>125</v>
      </c>
      <c r="D48" s="33">
        <v>5083469.8099999996</v>
      </c>
      <c r="E48" s="26">
        <v>511117</v>
      </c>
      <c r="F48" s="26" t="s">
        <v>250</v>
      </c>
      <c r="G48" s="78">
        <f>+D48+1</f>
        <v>5083470.8099999996</v>
      </c>
      <c r="H48" s="75">
        <v>0</v>
      </c>
      <c r="I48" s="89"/>
      <c r="J48" s="2"/>
    </row>
    <row r="49" spans="1:10" ht="15" customHeight="1" x14ac:dyDescent="0.25">
      <c r="A49" s="2"/>
      <c r="B49" s="65" t="s">
        <v>121</v>
      </c>
      <c r="C49" s="39" t="s">
        <v>126</v>
      </c>
      <c r="D49" s="33">
        <v>10314093</v>
      </c>
      <c r="E49" s="26">
        <v>511117</v>
      </c>
      <c r="F49" s="26" t="s">
        <v>250</v>
      </c>
      <c r="G49" s="78">
        <f>+D49</f>
        <v>10314093</v>
      </c>
      <c r="H49" s="75">
        <f t="shared" si="0"/>
        <v>0</v>
      </c>
      <c r="I49" s="85"/>
      <c r="J49" s="2"/>
    </row>
    <row r="50" spans="1:10" ht="15" customHeight="1" x14ac:dyDescent="0.25">
      <c r="A50" s="2"/>
      <c r="B50" s="65" t="s">
        <v>122</v>
      </c>
      <c r="C50" s="39" t="s">
        <v>127</v>
      </c>
      <c r="D50" s="33">
        <v>38124583</v>
      </c>
      <c r="E50" s="26">
        <v>511113</v>
      </c>
      <c r="F50" s="26" t="s">
        <v>311</v>
      </c>
      <c r="G50" s="78">
        <v>38124583</v>
      </c>
      <c r="H50" s="75">
        <f t="shared" si="0"/>
        <v>0</v>
      </c>
      <c r="I50" s="85"/>
      <c r="J50" s="2"/>
    </row>
    <row r="51" spans="1:10" ht="15" customHeight="1" x14ac:dyDescent="0.25">
      <c r="A51" s="2"/>
      <c r="B51" s="65" t="s">
        <v>123</v>
      </c>
      <c r="C51" s="39" t="s">
        <v>128</v>
      </c>
      <c r="D51" s="31">
        <v>1688300</v>
      </c>
      <c r="E51" s="26">
        <v>511115</v>
      </c>
      <c r="F51" s="26" t="s">
        <v>252</v>
      </c>
      <c r="G51" s="78">
        <f>+D51</f>
        <v>1688300</v>
      </c>
      <c r="H51" s="75">
        <f t="shared" si="0"/>
        <v>0</v>
      </c>
      <c r="I51" s="85"/>
      <c r="J51" s="2"/>
    </row>
    <row r="52" spans="1:10" ht="15" customHeight="1" x14ac:dyDescent="0.25">
      <c r="A52" s="2"/>
      <c r="B52" s="65" t="s">
        <v>129</v>
      </c>
      <c r="C52" s="39" t="s">
        <v>131</v>
      </c>
      <c r="D52" s="33">
        <v>1209572</v>
      </c>
      <c r="E52" s="26">
        <v>511117</v>
      </c>
      <c r="F52" s="26" t="s">
        <v>250</v>
      </c>
      <c r="G52" s="78">
        <f>+D52</f>
        <v>1209572</v>
      </c>
      <c r="H52" s="75">
        <f t="shared" si="0"/>
        <v>0</v>
      </c>
      <c r="I52" s="66"/>
      <c r="J52" s="2"/>
    </row>
    <row r="53" spans="1:10" ht="15" customHeight="1" x14ac:dyDescent="0.25">
      <c r="A53" s="2"/>
      <c r="B53" s="65" t="s">
        <v>130</v>
      </c>
      <c r="C53" s="39" t="s">
        <v>132</v>
      </c>
      <c r="D53" s="33">
        <v>1564170</v>
      </c>
      <c r="E53" s="26">
        <v>511117</v>
      </c>
      <c r="F53" s="26" t="s">
        <v>250</v>
      </c>
      <c r="G53" s="78">
        <f>+D53</f>
        <v>1564170</v>
      </c>
      <c r="H53" s="75">
        <f t="shared" ref="H53:H98" si="2">+D53-G53</f>
        <v>0</v>
      </c>
      <c r="I53" s="66"/>
      <c r="J53" s="2"/>
    </row>
    <row r="54" spans="1:10" ht="15" customHeight="1" x14ac:dyDescent="0.25">
      <c r="A54" s="2"/>
      <c r="B54" s="65" t="s">
        <v>81</v>
      </c>
      <c r="C54" s="39" t="s">
        <v>82</v>
      </c>
      <c r="D54" s="33">
        <v>0</v>
      </c>
      <c r="E54" s="26"/>
      <c r="F54" s="26"/>
      <c r="G54" s="78"/>
      <c r="H54" s="75">
        <f t="shared" si="2"/>
        <v>0</v>
      </c>
      <c r="I54" s="66"/>
      <c r="J54" s="2"/>
    </row>
    <row r="55" spans="1:10" ht="15" customHeight="1" x14ac:dyDescent="0.25">
      <c r="A55" s="2"/>
      <c r="B55" s="65" t="s">
        <v>83</v>
      </c>
      <c r="C55" s="39" t="s">
        <v>34</v>
      </c>
      <c r="D55" s="33"/>
      <c r="E55" s="26"/>
      <c r="F55" s="26"/>
      <c r="G55" s="78"/>
      <c r="H55" s="75"/>
      <c r="I55" s="66"/>
      <c r="J55" s="2"/>
    </row>
    <row r="56" spans="1:10" ht="15" customHeight="1" x14ac:dyDescent="0.25">
      <c r="A56" s="2"/>
      <c r="B56" s="65" t="s">
        <v>84</v>
      </c>
      <c r="C56" s="39" t="s">
        <v>85</v>
      </c>
      <c r="D56" s="33">
        <v>815024</v>
      </c>
      <c r="E56" s="26">
        <v>51119004</v>
      </c>
      <c r="F56" s="26" t="s">
        <v>312</v>
      </c>
      <c r="G56" s="78">
        <v>815024</v>
      </c>
      <c r="H56" s="75">
        <f t="shared" si="2"/>
        <v>0</v>
      </c>
      <c r="I56" s="66"/>
      <c r="J56" s="2"/>
    </row>
    <row r="57" spans="1:10" ht="15" customHeight="1" x14ac:dyDescent="0.25">
      <c r="A57" s="2"/>
      <c r="B57" s="65" t="s">
        <v>86</v>
      </c>
      <c r="C57" s="39" t="s">
        <v>87</v>
      </c>
      <c r="D57" s="33"/>
      <c r="E57" s="26"/>
      <c r="F57" s="26"/>
      <c r="G57" s="78"/>
      <c r="H57" s="75">
        <f t="shared" si="2"/>
        <v>0</v>
      </c>
      <c r="I57" s="66"/>
      <c r="J57" s="2"/>
    </row>
    <row r="58" spans="1:10" ht="12.75" customHeight="1" x14ac:dyDescent="0.25">
      <c r="A58" s="2"/>
      <c r="B58" s="65" t="s">
        <v>88</v>
      </c>
      <c r="C58" s="39" t="s">
        <v>89</v>
      </c>
      <c r="D58" s="33"/>
      <c r="E58" s="26"/>
      <c r="F58" s="26"/>
      <c r="G58" s="78"/>
      <c r="H58" s="75">
        <f t="shared" si="2"/>
        <v>0</v>
      </c>
      <c r="I58" s="66"/>
      <c r="J58" s="2"/>
    </row>
    <row r="59" spans="1:10" ht="49.5" customHeight="1" x14ac:dyDescent="0.25">
      <c r="A59" s="2"/>
      <c r="B59" s="65"/>
      <c r="C59" s="39"/>
      <c r="D59" s="33"/>
      <c r="E59" s="26">
        <v>53</v>
      </c>
      <c r="F59" s="26" t="s">
        <v>305</v>
      </c>
      <c r="G59" s="78">
        <v>4118517</v>
      </c>
      <c r="H59" s="75">
        <f t="shared" si="2"/>
        <v>-4118517</v>
      </c>
      <c r="I59" s="67" t="s">
        <v>306</v>
      </c>
      <c r="J59" s="2"/>
    </row>
    <row r="60" spans="1:10" ht="20.25" customHeight="1" x14ac:dyDescent="0.25">
      <c r="A60" s="2"/>
      <c r="B60" s="64" t="s">
        <v>149</v>
      </c>
      <c r="C60" s="59" t="s">
        <v>150</v>
      </c>
      <c r="D60" s="58">
        <f>+D64+D68+D69+D73+D85+D100</f>
        <v>3445410382</v>
      </c>
      <c r="E60" s="76">
        <v>550605</v>
      </c>
      <c r="F60" s="76" t="s">
        <v>259</v>
      </c>
      <c r="G60" s="58">
        <f>+G65+G68+G70+G73+G85</f>
        <v>3445410382</v>
      </c>
      <c r="H60" s="77"/>
      <c r="I60" s="68"/>
      <c r="J60" s="2"/>
    </row>
    <row r="61" spans="1:10" ht="15.75" customHeight="1" x14ac:dyDescent="0.25">
      <c r="A61" s="2"/>
      <c r="B61" s="65" t="s">
        <v>151</v>
      </c>
      <c r="C61" s="39" t="s">
        <v>73</v>
      </c>
      <c r="D61" s="33"/>
      <c r="E61" s="26"/>
      <c r="F61" s="26"/>
      <c r="G61" s="78"/>
      <c r="H61" s="75">
        <f t="shared" si="2"/>
        <v>0</v>
      </c>
      <c r="I61" s="66"/>
      <c r="J61" s="2"/>
    </row>
    <row r="62" spans="1:10" ht="15.75" customHeight="1" x14ac:dyDescent="0.25">
      <c r="A62" s="2"/>
      <c r="B62" s="65" t="s">
        <v>152</v>
      </c>
      <c r="C62" s="39" t="s">
        <v>76</v>
      </c>
      <c r="D62" s="33"/>
      <c r="E62" s="26"/>
      <c r="F62" s="26"/>
      <c r="G62" s="78"/>
      <c r="H62" s="75">
        <f t="shared" si="2"/>
        <v>0</v>
      </c>
      <c r="I62" s="66"/>
      <c r="J62" s="2"/>
    </row>
    <row r="63" spans="1:10" ht="15.75" customHeight="1" x14ac:dyDescent="0.25">
      <c r="A63" s="2"/>
      <c r="B63" s="65" t="s">
        <v>153</v>
      </c>
      <c r="C63" s="39" t="s">
        <v>79</v>
      </c>
      <c r="D63" s="33"/>
      <c r="E63" s="26"/>
      <c r="F63" s="26"/>
      <c r="G63" s="78"/>
      <c r="H63" s="75">
        <f t="shared" si="2"/>
        <v>0</v>
      </c>
      <c r="I63" s="66"/>
      <c r="J63" s="2"/>
    </row>
    <row r="64" spans="1:10" ht="15.75" customHeight="1" x14ac:dyDescent="0.25">
      <c r="A64" s="2"/>
      <c r="B64" s="64" t="s">
        <v>154</v>
      </c>
      <c r="C64" s="59" t="s">
        <v>157</v>
      </c>
      <c r="D64" s="58">
        <f>+D65+D66+D67</f>
        <v>30868750</v>
      </c>
      <c r="E64" s="76"/>
      <c r="F64" s="76"/>
      <c r="G64" s="80">
        <f>+G65+G66</f>
        <v>30868750</v>
      </c>
      <c r="H64" s="77">
        <f>+H65</f>
        <v>0</v>
      </c>
      <c r="I64" s="68"/>
      <c r="J64" s="2"/>
    </row>
    <row r="65" spans="1:12" ht="15.75" customHeight="1" x14ac:dyDescent="0.25">
      <c r="A65" s="2"/>
      <c r="B65" s="65" t="s">
        <v>158</v>
      </c>
      <c r="C65" s="37" t="s">
        <v>161</v>
      </c>
      <c r="D65" s="33">
        <v>29377000</v>
      </c>
      <c r="E65" s="26">
        <v>55060501</v>
      </c>
      <c r="F65" s="26" t="s">
        <v>300</v>
      </c>
      <c r="G65" s="78">
        <f>29377000+1491750</f>
        <v>30868750</v>
      </c>
      <c r="H65" s="75">
        <f>+D65-G65+D66</f>
        <v>0</v>
      </c>
      <c r="I65" s="66"/>
      <c r="J65" s="2"/>
      <c r="K65" s="3">
        <v>1</v>
      </c>
      <c r="L65" s="3">
        <f>+G65+G78+G82+G84+L104</f>
        <v>192111918</v>
      </c>
    </row>
    <row r="66" spans="1:12" ht="15.75" customHeight="1" x14ac:dyDescent="0.25">
      <c r="A66" s="2"/>
      <c r="B66" s="70" t="s">
        <v>159</v>
      </c>
      <c r="C66" s="37" t="s">
        <v>162</v>
      </c>
      <c r="D66" s="33">
        <v>1491750</v>
      </c>
      <c r="E66" s="26"/>
      <c r="F66" s="26"/>
      <c r="G66" s="78"/>
      <c r="H66" s="75"/>
      <c r="I66" s="66"/>
      <c r="J66" s="2"/>
      <c r="K66" s="3">
        <v>2</v>
      </c>
      <c r="L66" s="3">
        <f>+G70+G76+G77+G79+G92</f>
        <v>675784628</v>
      </c>
    </row>
    <row r="67" spans="1:12" ht="15.75" customHeight="1" x14ac:dyDescent="0.25">
      <c r="A67" s="2"/>
      <c r="B67" s="70" t="s">
        <v>160</v>
      </c>
      <c r="C67" s="37" t="s">
        <v>163</v>
      </c>
      <c r="D67" s="33">
        <v>0</v>
      </c>
      <c r="E67" s="26"/>
      <c r="F67" s="26"/>
      <c r="G67" s="78"/>
      <c r="H67" s="75">
        <f t="shared" si="2"/>
        <v>0</v>
      </c>
      <c r="I67" s="66"/>
      <c r="J67" s="2"/>
      <c r="K67" s="3">
        <v>3</v>
      </c>
      <c r="L67" s="3">
        <f>+G74+G81+G86+G87+G94+G68</f>
        <v>1514972250</v>
      </c>
    </row>
    <row r="68" spans="1:12" ht="15.75" customHeight="1" x14ac:dyDescent="0.25">
      <c r="A68" s="2"/>
      <c r="B68" s="64" t="s">
        <v>319</v>
      </c>
      <c r="C68" s="59" t="s">
        <v>164</v>
      </c>
      <c r="D68" s="58">
        <v>15970500</v>
      </c>
      <c r="E68" s="76">
        <v>55060503</v>
      </c>
      <c r="F68" s="114" t="s">
        <v>302</v>
      </c>
      <c r="G68" s="80">
        <v>15970500</v>
      </c>
      <c r="H68" s="77">
        <f>+D68-G68</f>
        <v>0</v>
      </c>
      <c r="I68" s="68"/>
      <c r="J68" s="2"/>
      <c r="K68" s="3">
        <v>4</v>
      </c>
      <c r="L68" s="3">
        <f>+G89+G90+G91+G95</f>
        <v>908923036</v>
      </c>
    </row>
    <row r="69" spans="1:12" ht="15.75" customHeight="1" x14ac:dyDescent="0.25">
      <c r="A69" s="2"/>
      <c r="B69" s="64" t="s">
        <v>168</v>
      </c>
      <c r="C69" s="60" t="s">
        <v>32</v>
      </c>
      <c r="D69" s="58">
        <f>SUBTOTAL(9,D70:D72)</f>
        <v>53891894</v>
      </c>
      <c r="E69" s="76"/>
      <c r="F69" s="76"/>
      <c r="G69" s="80">
        <f>+G70</f>
        <v>53891894</v>
      </c>
      <c r="H69" s="77">
        <f t="shared" si="2"/>
        <v>0</v>
      </c>
      <c r="I69" s="68"/>
      <c r="J69" s="2"/>
      <c r="K69" s="3">
        <v>5</v>
      </c>
      <c r="L69" s="3">
        <f>+G93+G97</f>
        <v>153618550</v>
      </c>
    </row>
    <row r="70" spans="1:12" ht="15.75" customHeight="1" x14ac:dyDescent="0.25">
      <c r="A70" s="2"/>
      <c r="B70" s="65" t="s">
        <v>165</v>
      </c>
      <c r="C70" s="37" t="s">
        <v>169</v>
      </c>
      <c r="D70" s="33">
        <v>53891894</v>
      </c>
      <c r="E70" s="26">
        <v>55060502</v>
      </c>
      <c r="F70" s="26" t="s">
        <v>301</v>
      </c>
      <c r="G70" s="78">
        <f>+D70</f>
        <v>53891894</v>
      </c>
      <c r="H70" s="75">
        <f t="shared" si="2"/>
        <v>0</v>
      </c>
      <c r="I70" s="66"/>
      <c r="J70" s="2"/>
    </row>
    <row r="71" spans="1:12" ht="15.75" customHeight="1" x14ac:dyDescent="0.25">
      <c r="A71" s="2"/>
      <c r="B71" s="65" t="s">
        <v>167</v>
      </c>
      <c r="C71" s="37" t="s">
        <v>170</v>
      </c>
      <c r="D71" s="33">
        <v>0</v>
      </c>
      <c r="E71" s="26"/>
      <c r="F71" s="26"/>
      <c r="G71" s="78"/>
      <c r="H71" s="75">
        <f t="shared" si="2"/>
        <v>0</v>
      </c>
      <c r="I71" s="66"/>
      <c r="J71" s="2"/>
    </row>
    <row r="72" spans="1:12" ht="15.75" customHeight="1" x14ac:dyDescent="0.25">
      <c r="A72" s="2"/>
      <c r="B72" s="65" t="s">
        <v>166</v>
      </c>
      <c r="C72" s="37" t="s">
        <v>171</v>
      </c>
      <c r="D72" s="33">
        <v>0</v>
      </c>
      <c r="E72" s="26"/>
      <c r="F72" s="26"/>
      <c r="G72" s="78"/>
      <c r="H72" s="75">
        <f t="shared" si="2"/>
        <v>0</v>
      </c>
      <c r="I72" s="66"/>
      <c r="J72" s="2"/>
    </row>
    <row r="73" spans="1:12" ht="13.5" customHeight="1" x14ac:dyDescent="0.25">
      <c r="A73" s="2"/>
      <c r="B73" s="64" t="s">
        <v>155</v>
      </c>
      <c r="C73" s="59" t="s">
        <v>80</v>
      </c>
      <c r="D73" s="58">
        <f>SUBTOTAL(9,D74:D84)</f>
        <v>955876352</v>
      </c>
      <c r="E73" s="76"/>
      <c r="F73" s="76"/>
      <c r="G73" s="80">
        <f>SUBTOTAL(9,G74:G84)</f>
        <v>955876352</v>
      </c>
      <c r="H73" s="77">
        <f>+D73-G73</f>
        <v>0</v>
      </c>
      <c r="I73" s="68"/>
      <c r="J73" s="2"/>
    </row>
    <row r="74" spans="1:12" ht="15.75" customHeight="1" x14ac:dyDescent="0.25">
      <c r="A74" s="2"/>
      <c r="B74" s="70" t="s">
        <v>172</v>
      </c>
      <c r="C74" s="37" t="s">
        <v>183</v>
      </c>
      <c r="D74" s="33">
        <v>167697750</v>
      </c>
      <c r="E74" s="26">
        <v>55060503</v>
      </c>
      <c r="F74" s="26" t="s">
        <v>302</v>
      </c>
      <c r="G74" s="78">
        <f>+D74</f>
        <v>167697750</v>
      </c>
      <c r="H74" s="75">
        <f t="shared" si="2"/>
        <v>0</v>
      </c>
      <c r="I74" s="66"/>
      <c r="J74" s="2"/>
    </row>
    <row r="75" spans="1:12" ht="15.75" customHeight="1" x14ac:dyDescent="0.25">
      <c r="A75" s="2"/>
      <c r="B75" s="70" t="s">
        <v>182</v>
      </c>
      <c r="C75" s="37" t="s">
        <v>184</v>
      </c>
      <c r="D75" s="33">
        <v>0</v>
      </c>
      <c r="E75" s="26"/>
      <c r="F75" s="26"/>
      <c r="G75" s="78"/>
      <c r="H75" s="75">
        <f t="shared" si="2"/>
        <v>0</v>
      </c>
      <c r="I75" s="66"/>
      <c r="J75" s="2"/>
    </row>
    <row r="76" spans="1:12" ht="15.75" customHeight="1" x14ac:dyDescent="0.25">
      <c r="A76" s="2"/>
      <c r="B76" s="70" t="s">
        <v>173</v>
      </c>
      <c r="C76" s="37" t="s">
        <v>185</v>
      </c>
      <c r="D76" s="33">
        <v>27678750</v>
      </c>
      <c r="E76" s="26">
        <v>55060502</v>
      </c>
      <c r="F76" s="26" t="s">
        <v>301</v>
      </c>
      <c r="G76" s="78">
        <f>+D76</f>
        <v>27678750</v>
      </c>
      <c r="H76" s="75">
        <f t="shared" si="2"/>
        <v>0</v>
      </c>
      <c r="I76" s="66"/>
      <c r="J76" s="2"/>
    </row>
    <row r="77" spans="1:12" ht="15.75" customHeight="1" x14ac:dyDescent="0.25">
      <c r="A77" s="2"/>
      <c r="B77" s="70" t="s">
        <v>174</v>
      </c>
      <c r="C77" s="37" t="s">
        <v>186</v>
      </c>
      <c r="D77" s="33">
        <v>179186684</v>
      </c>
      <c r="E77" s="26">
        <v>55060502</v>
      </c>
      <c r="F77" s="26" t="s">
        <v>301</v>
      </c>
      <c r="G77" s="78">
        <v>179186684</v>
      </c>
      <c r="H77" s="75">
        <f>+D77-G77</f>
        <v>0</v>
      </c>
      <c r="I77" s="66"/>
      <c r="J77" s="2"/>
    </row>
    <row r="78" spans="1:12" ht="15.75" customHeight="1" x14ac:dyDescent="0.25">
      <c r="A78" s="2"/>
      <c r="B78" s="70" t="s">
        <v>175</v>
      </c>
      <c r="C78" s="37" t="s">
        <v>187</v>
      </c>
      <c r="D78" s="33">
        <v>35875000</v>
      </c>
      <c r="E78" s="26">
        <v>55060501</v>
      </c>
      <c r="F78" s="26" t="s">
        <v>300</v>
      </c>
      <c r="G78" s="78">
        <f>+D78</f>
        <v>35875000</v>
      </c>
      <c r="H78" s="75">
        <f t="shared" si="2"/>
        <v>0</v>
      </c>
      <c r="I78" s="66"/>
      <c r="J78" s="2"/>
    </row>
    <row r="79" spans="1:12" ht="15.75" customHeight="1" x14ac:dyDescent="0.25">
      <c r="A79" s="2"/>
      <c r="B79" s="70" t="s">
        <v>176</v>
      </c>
      <c r="C79" s="37" t="s">
        <v>188</v>
      </c>
      <c r="D79" s="33">
        <v>388740000</v>
      </c>
      <c r="E79" s="26">
        <v>55060502</v>
      </c>
      <c r="F79" s="26" t="s">
        <v>301</v>
      </c>
      <c r="G79" s="78">
        <f>+D79</f>
        <v>388740000</v>
      </c>
      <c r="H79" s="75">
        <f t="shared" si="2"/>
        <v>0</v>
      </c>
      <c r="I79" s="66"/>
      <c r="J79" s="2"/>
    </row>
    <row r="80" spans="1:12" ht="15.75" customHeight="1" x14ac:dyDescent="0.25">
      <c r="A80" s="2"/>
      <c r="B80" s="70" t="s">
        <v>177</v>
      </c>
      <c r="C80" s="37" t="s">
        <v>189</v>
      </c>
      <c r="D80" s="33">
        <v>0</v>
      </c>
      <c r="E80" s="26"/>
      <c r="F80" s="26"/>
      <c r="G80" s="78"/>
      <c r="H80" s="75">
        <f t="shared" si="2"/>
        <v>0</v>
      </c>
      <c r="I80" s="66"/>
      <c r="J80" s="2"/>
    </row>
    <row r="81" spans="1:10" ht="15.75" customHeight="1" x14ac:dyDescent="0.25">
      <c r="A81" s="2"/>
      <c r="B81" s="70" t="s">
        <v>178</v>
      </c>
      <c r="C81" s="37" t="s">
        <v>190</v>
      </c>
      <c r="D81" s="33">
        <v>31330000</v>
      </c>
      <c r="E81" s="26">
        <v>55060503</v>
      </c>
      <c r="F81" s="26" t="s">
        <v>302</v>
      </c>
      <c r="G81" s="78">
        <f>+D81</f>
        <v>31330000</v>
      </c>
      <c r="H81" s="75">
        <f t="shared" si="2"/>
        <v>0</v>
      </c>
      <c r="I81" s="66"/>
      <c r="J81" s="2"/>
    </row>
    <row r="82" spans="1:10" ht="15.75" customHeight="1" x14ac:dyDescent="0.25">
      <c r="A82" s="2"/>
      <c r="B82" s="70" t="s">
        <v>179</v>
      </c>
      <c r="C82" s="37" t="s">
        <v>191</v>
      </c>
      <c r="D82" s="33">
        <v>114977168</v>
      </c>
      <c r="E82" s="26">
        <v>55060501</v>
      </c>
      <c r="F82" s="26" t="str">
        <f>+F78</f>
        <v>CONSTRUCCION,  MTO Y ADECUACION INF</v>
      </c>
      <c r="G82" s="78">
        <v>114977168</v>
      </c>
      <c r="H82" s="75">
        <f t="shared" si="2"/>
        <v>0</v>
      </c>
      <c r="I82" s="66"/>
      <c r="J82" s="2"/>
    </row>
    <row r="83" spans="1:10" ht="15.75" customHeight="1" x14ac:dyDescent="0.25">
      <c r="A83" s="2"/>
      <c r="B83" s="70" t="s">
        <v>180</v>
      </c>
      <c r="C83" s="37" t="s">
        <v>193</v>
      </c>
      <c r="D83" s="33">
        <v>0</v>
      </c>
      <c r="E83" s="26"/>
      <c r="F83" s="26"/>
      <c r="G83" s="78"/>
      <c r="H83" s="75">
        <f t="shared" si="2"/>
        <v>0</v>
      </c>
      <c r="I83" s="66"/>
      <c r="J83" s="2"/>
    </row>
    <row r="84" spans="1:10" ht="15.75" customHeight="1" x14ac:dyDescent="0.25">
      <c r="A84" s="2"/>
      <c r="B84" s="70" t="s">
        <v>181</v>
      </c>
      <c r="C84" s="37" t="s">
        <v>192</v>
      </c>
      <c r="D84" s="33">
        <v>10391000</v>
      </c>
      <c r="E84" s="26">
        <v>55060501</v>
      </c>
      <c r="F84" s="26" t="s">
        <v>300</v>
      </c>
      <c r="G84" s="78">
        <f>+D84</f>
        <v>10391000</v>
      </c>
      <c r="H84" s="75">
        <f t="shared" si="2"/>
        <v>0</v>
      </c>
      <c r="I84" s="66"/>
      <c r="J84" s="2"/>
    </row>
    <row r="85" spans="1:10" ht="15.75" customHeight="1" x14ac:dyDescent="0.25">
      <c r="A85" s="2"/>
      <c r="B85" s="64" t="s">
        <v>156</v>
      </c>
      <c r="C85" s="59" t="s">
        <v>29</v>
      </c>
      <c r="D85" s="58">
        <f>SUBTOTAL(9,D86:D98)</f>
        <v>2388802886</v>
      </c>
      <c r="E85" s="76"/>
      <c r="F85" s="76"/>
      <c r="G85" s="80">
        <f>SUBTOTAL(9,G86:G98)</f>
        <v>2388802886</v>
      </c>
      <c r="H85" s="77">
        <f t="shared" si="2"/>
        <v>0</v>
      </c>
      <c r="I85" s="68"/>
      <c r="J85" s="2"/>
    </row>
    <row r="86" spans="1:10" ht="15.75" customHeight="1" x14ac:dyDescent="0.25">
      <c r="B86" s="70" t="s">
        <v>194</v>
      </c>
      <c r="C86" s="37" t="s">
        <v>208</v>
      </c>
      <c r="D86" s="29">
        <v>632394500</v>
      </c>
      <c r="E86" s="26">
        <v>55060503</v>
      </c>
      <c r="F86" s="26" t="s">
        <v>302</v>
      </c>
      <c r="G86" s="78">
        <f>+D86</f>
        <v>632394500</v>
      </c>
      <c r="H86" s="75">
        <f t="shared" si="2"/>
        <v>0</v>
      </c>
      <c r="I86" s="66"/>
    </row>
    <row r="87" spans="1:10" ht="15.75" customHeight="1" x14ac:dyDescent="0.25">
      <c r="B87" s="70" t="s">
        <v>195</v>
      </c>
      <c r="C87" s="37" t="s">
        <v>207</v>
      </c>
      <c r="D87" s="29">
        <v>243954969</v>
      </c>
      <c r="E87" s="26">
        <v>55060503</v>
      </c>
      <c r="F87" s="26" t="s">
        <v>302</v>
      </c>
      <c r="G87" s="78">
        <f>+D87</f>
        <v>243954969</v>
      </c>
      <c r="H87" s="75">
        <f t="shared" si="2"/>
        <v>0</v>
      </c>
      <c r="I87" s="66"/>
    </row>
    <row r="88" spans="1:10" ht="15.75" customHeight="1" x14ac:dyDescent="0.25">
      <c r="B88" s="70" t="s">
        <v>196</v>
      </c>
      <c r="C88" s="37" t="s">
        <v>209</v>
      </c>
      <c r="D88" s="29">
        <v>0</v>
      </c>
      <c r="E88" s="26"/>
      <c r="F88" s="26"/>
      <c r="G88" s="78"/>
      <c r="H88" s="75">
        <f t="shared" si="2"/>
        <v>0</v>
      </c>
      <c r="I88" s="66"/>
    </row>
    <row r="89" spans="1:10" ht="15.75" customHeight="1" x14ac:dyDescent="0.25">
      <c r="B89" s="70" t="s">
        <v>197</v>
      </c>
      <c r="C89" s="37" t="s">
        <v>210</v>
      </c>
      <c r="D89" s="29">
        <v>694522500</v>
      </c>
      <c r="E89" s="26">
        <v>55060504</v>
      </c>
      <c r="F89" s="26" t="s">
        <v>303</v>
      </c>
      <c r="G89" s="78">
        <f>+D89</f>
        <v>694522500</v>
      </c>
      <c r="H89" s="75">
        <f t="shared" si="2"/>
        <v>0</v>
      </c>
      <c r="I89" s="66"/>
    </row>
    <row r="90" spans="1:10" ht="15.75" customHeight="1" x14ac:dyDescent="0.25">
      <c r="B90" s="70" t="s">
        <v>198</v>
      </c>
      <c r="C90" s="37" t="s">
        <v>211</v>
      </c>
      <c r="D90" s="29">
        <v>106001500</v>
      </c>
      <c r="E90" s="26">
        <v>55060504</v>
      </c>
      <c r="F90" s="26" t="s">
        <v>303</v>
      </c>
      <c r="G90" s="78">
        <f>+D90</f>
        <v>106001500</v>
      </c>
      <c r="H90" s="75">
        <f t="shared" si="2"/>
        <v>0</v>
      </c>
      <c r="I90" s="66"/>
    </row>
    <row r="91" spans="1:10" ht="15.75" customHeight="1" x14ac:dyDescent="0.25">
      <c r="B91" s="70" t="s">
        <v>199</v>
      </c>
      <c r="C91" s="37" t="s">
        <v>212</v>
      </c>
      <c r="D91" s="29">
        <v>34171000</v>
      </c>
      <c r="E91" s="26">
        <v>55060504</v>
      </c>
      <c r="F91" s="26" t="s">
        <v>303</v>
      </c>
      <c r="G91" s="78">
        <v>34171000</v>
      </c>
      <c r="H91" s="75">
        <f t="shared" si="2"/>
        <v>0</v>
      </c>
      <c r="I91" s="66"/>
    </row>
    <row r="92" spans="1:10" ht="15.75" customHeight="1" x14ac:dyDescent="0.25">
      <c r="B92" s="70" t="s">
        <v>200</v>
      </c>
      <c r="C92" s="37" t="s">
        <v>213</v>
      </c>
      <c r="D92" s="29">
        <v>26287300</v>
      </c>
      <c r="E92" s="26">
        <v>55060502</v>
      </c>
      <c r="F92" s="26" t="s">
        <v>301</v>
      </c>
      <c r="G92" s="78">
        <v>26287300</v>
      </c>
      <c r="H92" s="75">
        <f t="shared" si="2"/>
        <v>0</v>
      </c>
      <c r="I92" s="66"/>
    </row>
    <row r="93" spans="1:10" ht="15.75" customHeight="1" x14ac:dyDescent="0.25">
      <c r="B93" s="70" t="s">
        <v>201</v>
      </c>
      <c r="C93" s="37" t="s">
        <v>214</v>
      </c>
      <c r="D93" s="29">
        <v>61657750</v>
      </c>
      <c r="E93" s="26">
        <v>55060505</v>
      </c>
      <c r="F93" s="26" t="s">
        <v>304</v>
      </c>
      <c r="G93" s="78">
        <f>+D93</f>
        <v>61657750</v>
      </c>
      <c r="H93" s="75">
        <f t="shared" si="2"/>
        <v>0</v>
      </c>
      <c r="I93" s="66"/>
    </row>
    <row r="94" spans="1:10" ht="15.75" customHeight="1" x14ac:dyDescent="0.25">
      <c r="B94" s="70" t="s">
        <v>202</v>
      </c>
      <c r="C94" s="37" t="s">
        <v>215</v>
      </c>
      <c r="D94" s="29">
        <v>423624531</v>
      </c>
      <c r="E94" s="26">
        <v>55060503</v>
      </c>
      <c r="F94" s="26" t="s">
        <v>302</v>
      </c>
      <c r="G94" s="78">
        <f>+D94</f>
        <v>423624531</v>
      </c>
      <c r="H94" s="75">
        <f t="shared" si="2"/>
        <v>0</v>
      </c>
      <c r="I94" s="66"/>
    </row>
    <row r="95" spans="1:10" ht="15.75" customHeight="1" x14ac:dyDescent="0.25">
      <c r="B95" s="70" t="s">
        <v>203</v>
      </c>
      <c r="C95" s="37" t="s">
        <v>216</v>
      </c>
      <c r="D95" s="29">
        <v>74228036</v>
      </c>
      <c r="E95" s="26">
        <v>55060504</v>
      </c>
      <c r="F95" s="26" t="s">
        <v>303</v>
      </c>
      <c r="G95" s="78">
        <f>60000000+14228036</f>
        <v>74228036</v>
      </c>
      <c r="H95" s="75">
        <f t="shared" si="2"/>
        <v>0</v>
      </c>
      <c r="I95" s="66"/>
    </row>
    <row r="96" spans="1:10" ht="15.75" customHeight="1" x14ac:dyDescent="0.25">
      <c r="B96" s="70" t="s">
        <v>204</v>
      </c>
      <c r="C96" s="37" t="s">
        <v>217</v>
      </c>
      <c r="D96" s="29">
        <v>0</v>
      </c>
      <c r="E96" s="26"/>
      <c r="F96" s="26"/>
      <c r="G96" s="78"/>
      <c r="H96" s="75">
        <f t="shared" si="2"/>
        <v>0</v>
      </c>
      <c r="I96" s="66"/>
    </row>
    <row r="97" spans="2:9" ht="15.75" customHeight="1" x14ac:dyDescent="0.25">
      <c r="B97" s="70" t="s">
        <v>205</v>
      </c>
      <c r="C97" s="37" t="s">
        <v>218</v>
      </c>
      <c r="D97" s="29">
        <v>91960800</v>
      </c>
      <c r="E97" s="26">
        <v>55060505</v>
      </c>
      <c r="F97" s="26" t="s">
        <v>304</v>
      </c>
      <c r="G97" s="78">
        <f>+D97</f>
        <v>91960800</v>
      </c>
      <c r="H97" s="75">
        <f t="shared" si="2"/>
        <v>0</v>
      </c>
      <c r="I97" s="66"/>
    </row>
    <row r="98" spans="2:9" ht="15.75" customHeight="1" thickBot="1" x14ac:dyDescent="0.3">
      <c r="B98" s="71" t="s">
        <v>206</v>
      </c>
      <c r="C98" s="72" t="s">
        <v>219</v>
      </c>
      <c r="D98" s="73">
        <v>0</v>
      </c>
      <c r="E98" s="90"/>
      <c r="F98" s="90"/>
      <c r="G98" s="91"/>
      <c r="H98" s="92">
        <f t="shared" si="2"/>
        <v>0</v>
      </c>
      <c r="I98" s="74"/>
    </row>
    <row r="99" spans="2:9" ht="19.5" customHeight="1" x14ac:dyDescent="0.25">
      <c r="B99"/>
      <c r="C99"/>
      <c r="D99" s="16"/>
      <c r="E99"/>
      <c r="F99"/>
      <c r="G99" s="21"/>
      <c r="H99" s="17"/>
      <c r="I99" s="18"/>
    </row>
    <row r="100" spans="2:9" ht="15.75" x14ac:dyDescent="0.25">
      <c r="B100" s="2"/>
      <c r="C100" s="2"/>
      <c r="D100" s="2"/>
      <c r="E100" s="2"/>
      <c r="F100" s="2"/>
      <c r="G100" s="10"/>
      <c r="H100" s="2"/>
      <c r="I100" s="12"/>
    </row>
    <row r="101" spans="2:9" ht="15.75" x14ac:dyDescent="0.25">
      <c r="B101" s="5" t="s">
        <v>8</v>
      </c>
      <c r="C101" s="12"/>
      <c r="D101" s="5" t="s">
        <v>13</v>
      </c>
      <c r="E101" s="12"/>
      <c r="G101" s="22" t="s">
        <v>11</v>
      </c>
      <c r="H101" s="5"/>
      <c r="I101" s="12"/>
    </row>
    <row r="102" spans="2:9" ht="15.75" x14ac:dyDescent="0.25">
      <c r="B102" s="12" t="s">
        <v>12</v>
      </c>
      <c r="C102" s="12"/>
      <c r="D102" s="12" t="s">
        <v>17</v>
      </c>
      <c r="E102" s="12"/>
      <c r="G102" s="23" t="s">
        <v>15</v>
      </c>
      <c r="H102" s="12"/>
    </row>
    <row r="103" spans="2:9" ht="15.75" x14ac:dyDescent="0.25">
      <c r="B103" s="12" t="s">
        <v>10</v>
      </c>
      <c r="C103" s="12"/>
      <c r="D103" s="12" t="s">
        <v>14</v>
      </c>
      <c r="F103" s="12"/>
      <c r="G103" s="23" t="s">
        <v>16</v>
      </c>
      <c r="H103" s="12"/>
    </row>
    <row r="105" spans="2:9" x14ac:dyDescent="0.25">
      <c r="I105" s="2"/>
    </row>
    <row r="106" spans="2:9" x14ac:dyDescent="0.25">
      <c r="I106" s="2"/>
    </row>
    <row r="107" spans="2:9" x14ac:dyDescent="0.25">
      <c r="I107" s="2"/>
    </row>
    <row r="108" spans="2:9" x14ac:dyDescent="0.25">
      <c r="I108" s="2"/>
    </row>
    <row r="109" spans="2:9" x14ac:dyDescent="0.25">
      <c r="I109" s="19"/>
    </row>
    <row r="110" spans="2:9" x14ac:dyDescent="0.25">
      <c r="I110" s="2"/>
    </row>
    <row r="111" spans="2:9" ht="22.5" customHeight="1" x14ac:dyDescent="0.25">
      <c r="I111" s="2"/>
    </row>
    <row r="112" spans="2:9" x14ac:dyDescent="0.25">
      <c r="I112" s="2"/>
    </row>
  </sheetData>
  <autoFilter ref="A4:L85">
    <filterColumn colId="4">
      <filters>
        <filter val="510101"/>
        <filter val="510119"/>
        <filter val="510302"/>
        <filter val="510303"/>
        <filter val="510305"/>
        <filter val="510307"/>
        <filter val="510401"/>
        <filter val="510402"/>
        <filter val="510701"/>
        <filter val="510702"/>
        <filter val="510703"/>
        <filter val="510704"/>
        <filter val="510705"/>
        <filter val="510706"/>
        <filter val="510707"/>
        <filter val="510890"/>
        <filter val="511114"/>
        <filter val="511122"/>
        <filter val="511123"/>
        <filter val="511125"/>
        <filter val="511149"/>
        <filter val="55010502"/>
        <filter val="55010504"/>
        <filter val="55010506"/>
        <filter val="55010507"/>
        <filter val="5501050801"/>
        <filter val="5501050802"/>
        <filter val="5501050803"/>
        <filter val="5501050804"/>
        <filter val="580240"/>
      </filters>
    </filterColumn>
  </autoFilter>
  <mergeCells count="5">
    <mergeCell ref="B2:H2"/>
    <mergeCell ref="B3:D3"/>
    <mergeCell ref="E3:G3"/>
    <mergeCell ref="H3:H4"/>
    <mergeCell ref="I3:I4"/>
  </mergeCells>
  <pageMargins left="0.9055118110236221" right="0.51181102362204722" top="0.74803149606299213" bottom="0.74803149606299213" header="0.31496062992125984" footer="0.31496062992125984"/>
  <pageSetup paperSize="5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selection activeCell="E15" sqref="E15"/>
    </sheetView>
  </sheetViews>
  <sheetFormatPr baseColWidth="10" defaultRowHeight="15" x14ac:dyDescent="0.25"/>
  <cols>
    <col min="2" max="2" width="52" customWidth="1"/>
    <col min="3" max="3" width="18" customWidth="1"/>
    <col min="4" max="4" width="6.28515625" customWidth="1"/>
    <col min="5" max="5" width="21.85546875" customWidth="1"/>
    <col min="6" max="6" width="35.7109375" customWidth="1"/>
    <col min="7" max="7" width="22.85546875" customWidth="1"/>
    <col min="9" max="9" width="20" customWidth="1"/>
  </cols>
  <sheetData>
    <row r="1" spans="1:9" x14ac:dyDescent="0.25">
      <c r="A1" s="50" t="s">
        <v>4</v>
      </c>
      <c r="B1" s="51" t="s">
        <v>1</v>
      </c>
      <c r="C1" s="50" t="s">
        <v>6</v>
      </c>
      <c r="D1" s="50"/>
      <c r="E1" s="50" t="s">
        <v>260</v>
      </c>
      <c r="F1" s="51" t="s">
        <v>0</v>
      </c>
      <c r="G1" s="50" t="s">
        <v>6</v>
      </c>
    </row>
    <row r="2" spans="1:9" x14ac:dyDescent="0.25">
      <c r="A2">
        <v>55060501</v>
      </c>
      <c r="B2" s="52" t="s">
        <v>261</v>
      </c>
      <c r="C2" s="52">
        <v>192111918</v>
      </c>
      <c r="E2" t="s">
        <v>262</v>
      </c>
      <c r="F2" s="52" t="s">
        <v>263</v>
      </c>
      <c r="G2" s="52">
        <f>29377000</f>
        <v>29377000</v>
      </c>
    </row>
    <row r="3" spans="1:9" x14ac:dyDescent="0.25">
      <c r="B3" s="52"/>
      <c r="C3" s="52"/>
      <c r="E3" t="s">
        <v>159</v>
      </c>
      <c r="F3" s="52" t="s">
        <v>317</v>
      </c>
      <c r="G3" s="52">
        <v>1491750</v>
      </c>
    </row>
    <row r="4" spans="1:9" x14ac:dyDescent="0.25">
      <c r="B4" s="52"/>
      <c r="C4" s="53"/>
      <c r="E4" t="s">
        <v>175</v>
      </c>
      <c r="F4" t="s">
        <v>264</v>
      </c>
      <c r="G4" s="52">
        <v>35875000</v>
      </c>
    </row>
    <row r="5" spans="1:9" x14ac:dyDescent="0.25">
      <c r="B5" s="52"/>
      <c r="C5" s="52"/>
      <c r="E5" t="s">
        <v>179</v>
      </c>
      <c r="F5" s="52" t="s">
        <v>313</v>
      </c>
      <c r="G5" s="52">
        <v>114977168</v>
      </c>
      <c r="I5" s="56"/>
    </row>
    <row r="6" spans="1:9" x14ac:dyDescent="0.25">
      <c r="B6" s="52"/>
      <c r="C6" s="52"/>
      <c r="E6" t="s">
        <v>181</v>
      </c>
      <c r="F6" s="52" t="s">
        <v>297</v>
      </c>
      <c r="G6" s="52">
        <v>10391000</v>
      </c>
    </row>
    <row r="7" spans="1:9" x14ac:dyDescent="0.25">
      <c r="B7" s="52"/>
      <c r="C7" s="52"/>
      <c r="F7" s="53"/>
      <c r="G7" s="53"/>
    </row>
    <row r="8" spans="1:9" x14ac:dyDescent="0.25">
      <c r="A8" s="54"/>
      <c r="B8" s="55" t="s">
        <v>265</v>
      </c>
      <c r="C8" s="55">
        <f>SUM(C2:C7)</f>
        <v>192111918</v>
      </c>
      <c r="D8" s="54"/>
      <c r="E8" s="54"/>
      <c r="F8" s="54"/>
      <c r="G8" s="55">
        <f>SUM(G2:G7)</f>
        <v>192111918</v>
      </c>
      <c r="I8" s="56">
        <f>+G8-C8</f>
        <v>0</v>
      </c>
    </row>
    <row r="9" spans="1:9" x14ac:dyDescent="0.25">
      <c r="A9">
        <v>55060502</v>
      </c>
      <c r="B9" s="52" t="s">
        <v>266</v>
      </c>
      <c r="C9" s="52">
        <f>652688102+23096526</f>
        <v>675784628</v>
      </c>
      <c r="E9" t="s">
        <v>165</v>
      </c>
      <c r="F9" s="52" t="s">
        <v>267</v>
      </c>
      <c r="G9" s="52">
        <v>53891894</v>
      </c>
    </row>
    <row r="10" spans="1:9" x14ac:dyDescent="0.25">
      <c r="E10" t="s">
        <v>173</v>
      </c>
      <c r="F10" s="52" t="s">
        <v>268</v>
      </c>
      <c r="G10" s="52">
        <v>27678750</v>
      </c>
    </row>
    <row r="11" spans="1:9" x14ac:dyDescent="0.25">
      <c r="E11" t="s">
        <v>174</v>
      </c>
      <c r="F11" s="52" t="s">
        <v>269</v>
      </c>
      <c r="G11" s="52">
        <v>179186684</v>
      </c>
    </row>
    <row r="12" spans="1:9" x14ac:dyDescent="0.25">
      <c r="E12" t="s">
        <v>176</v>
      </c>
      <c r="F12" s="52" t="s">
        <v>270</v>
      </c>
      <c r="G12" s="115">
        <v>388740000</v>
      </c>
    </row>
    <row r="13" spans="1:9" x14ac:dyDescent="0.25">
      <c r="E13" t="s">
        <v>200</v>
      </c>
      <c r="F13" s="52" t="s">
        <v>314</v>
      </c>
      <c r="G13" s="115">
        <v>26287300</v>
      </c>
    </row>
    <row r="14" spans="1:9" x14ac:dyDescent="0.25">
      <c r="A14" s="54"/>
      <c r="B14" s="55" t="s">
        <v>271</v>
      </c>
      <c r="C14" s="55">
        <f>SUM(C9:C12)</f>
        <v>675784628</v>
      </c>
      <c r="D14" s="54"/>
      <c r="E14" s="54"/>
      <c r="F14" s="54"/>
      <c r="G14" s="55">
        <f>SUM(G9:G13)</f>
        <v>675784628</v>
      </c>
      <c r="I14" s="56">
        <f>+G14-C14</f>
        <v>0</v>
      </c>
    </row>
    <row r="15" spans="1:9" x14ac:dyDescent="0.25">
      <c r="A15">
        <v>55060503</v>
      </c>
      <c r="B15" s="52" t="s">
        <v>272</v>
      </c>
      <c r="C15" s="52">
        <f>1538068776-23096526</f>
        <v>1514972250</v>
      </c>
      <c r="E15" t="s">
        <v>318</v>
      </c>
      <c r="F15" s="52" t="s">
        <v>315</v>
      </c>
      <c r="G15" s="52">
        <f>7985250+7985250</f>
        <v>15970500</v>
      </c>
    </row>
    <row r="16" spans="1:9" x14ac:dyDescent="0.25">
      <c r="E16" t="s">
        <v>172</v>
      </c>
      <c r="F16" s="52" t="s">
        <v>273</v>
      </c>
      <c r="G16" s="52">
        <f>3927000+163770750</f>
        <v>167697750</v>
      </c>
    </row>
    <row r="17" spans="1:10" x14ac:dyDescent="0.25">
      <c r="E17" t="s">
        <v>178</v>
      </c>
      <c r="F17" s="52" t="s">
        <v>316</v>
      </c>
      <c r="G17" s="52">
        <v>31330000</v>
      </c>
    </row>
    <row r="18" spans="1:10" x14ac:dyDescent="0.25">
      <c r="B18" s="52"/>
      <c r="C18" s="52"/>
      <c r="E18" t="s">
        <v>194</v>
      </c>
      <c r="F18" s="52" t="s">
        <v>274</v>
      </c>
      <c r="G18" s="52">
        <f>5032500+627362000</f>
        <v>632394500</v>
      </c>
    </row>
    <row r="19" spans="1:10" x14ac:dyDescent="0.25">
      <c r="B19" s="52"/>
      <c r="C19" s="52"/>
      <c r="E19" t="s">
        <v>195</v>
      </c>
      <c r="F19" s="52" t="s">
        <v>275</v>
      </c>
      <c r="G19" s="52">
        <v>243954969</v>
      </c>
    </row>
    <row r="20" spans="1:10" x14ac:dyDescent="0.25">
      <c r="B20" s="52"/>
      <c r="C20" s="52"/>
      <c r="E20" t="s">
        <v>196</v>
      </c>
      <c r="F20" s="52" t="s">
        <v>276</v>
      </c>
      <c r="G20" s="52">
        <v>0</v>
      </c>
    </row>
    <row r="21" spans="1:10" x14ac:dyDescent="0.25">
      <c r="B21" s="52"/>
      <c r="C21" s="52"/>
      <c r="E21" t="s">
        <v>202</v>
      </c>
      <c r="F21" s="52" t="s">
        <v>277</v>
      </c>
      <c r="G21" s="52">
        <v>423624531</v>
      </c>
    </row>
    <row r="22" spans="1:10" x14ac:dyDescent="0.25">
      <c r="B22" s="52"/>
      <c r="C22" s="52"/>
      <c r="E22" t="s">
        <v>278</v>
      </c>
      <c r="F22" s="52" t="s">
        <v>276</v>
      </c>
      <c r="G22" s="52">
        <v>0</v>
      </c>
    </row>
    <row r="23" spans="1:10" x14ac:dyDescent="0.25">
      <c r="A23" s="54"/>
      <c r="B23" s="55" t="s">
        <v>279</v>
      </c>
      <c r="C23" s="55">
        <f>SUM(C15:C22)</f>
        <v>1514972250</v>
      </c>
      <c r="D23" s="54"/>
      <c r="E23" s="54"/>
      <c r="F23" s="54"/>
      <c r="G23" s="55">
        <f>SUM(G15:G22)</f>
        <v>1514972250</v>
      </c>
      <c r="I23" s="56">
        <f>+C23-G23</f>
        <v>0</v>
      </c>
      <c r="J23" s="56"/>
    </row>
    <row r="24" spans="1:10" x14ac:dyDescent="0.25">
      <c r="A24">
        <v>55060504</v>
      </c>
      <c r="B24" s="52" t="s">
        <v>280</v>
      </c>
      <c r="C24" s="52">
        <v>908923036</v>
      </c>
      <c r="E24" t="s">
        <v>281</v>
      </c>
      <c r="F24" s="52" t="s">
        <v>282</v>
      </c>
      <c r="G24" s="52"/>
    </row>
    <row r="25" spans="1:10" x14ac:dyDescent="0.25">
      <c r="B25" s="52"/>
      <c r="C25" s="52"/>
      <c r="E25" t="s">
        <v>166</v>
      </c>
      <c r="F25" s="52" t="s">
        <v>283</v>
      </c>
      <c r="G25" s="52">
        <v>0</v>
      </c>
    </row>
    <row r="26" spans="1:10" x14ac:dyDescent="0.25">
      <c r="B26" s="52"/>
      <c r="C26" s="52"/>
      <c r="E26" t="s">
        <v>197</v>
      </c>
      <c r="F26" s="52" t="s">
        <v>284</v>
      </c>
      <c r="G26" s="52">
        <f>1677500+692845000</f>
        <v>694522500</v>
      </c>
    </row>
    <row r="27" spans="1:10" x14ac:dyDescent="0.25">
      <c r="B27" s="52"/>
      <c r="C27" s="52"/>
      <c r="E27" t="s">
        <v>198</v>
      </c>
      <c r="F27" s="52" t="s">
        <v>285</v>
      </c>
      <c r="G27" s="52">
        <v>106001500</v>
      </c>
    </row>
    <row r="28" spans="1:10" x14ac:dyDescent="0.25">
      <c r="B28" s="52"/>
      <c r="C28" s="52"/>
      <c r="E28" t="s">
        <v>199</v>
      </c>
      <c r="F28" s="52" t="s">
        <v>286</v>
      </c>
      <c r="G28" s="52">
        <v>34171000</v>
      </c>
    </row>
    <row r="29" spans="1:10" x14ac:dyDescent="0.25">
      <c r="B29" s="52"/>
      <c r="C29" s="52"/>
      <c r="E29" t="s">
        <v>203</v>
      </c>
      <c r="F29" s="52" t="s">
        <v>287</v>
      </c>
      <c r="G29" s="52">
        <v>74228036</v>
      </c>
    </row>
    <row r="30" spans="1:10" x14ac:dyDescent="0.25">
      <c r="B30" s="52"/>
      <c r="C30" s="52"/>
      <c r="E30" t="s">
        <v>288</v>
      </c>
      <c r="F30" s="52" t="s">
        <v>289</v>
      </c>
      <c r="G30" s="52">
        <v>0</v>
      </c>
    </row>
    <row r="31" spans="1:10" x14ac:dyDescent="0.25">
      <c r="B31" s="52"/>
      <c r="C31" s="52"/>
      <c r="E31" t="s">
        <v>290</v>
      </c>
      <c r="F31" s="52" t="s">
        <v>291</v>
      </c>
      <c r="G31" s="52">
        <v>0</v>
      </c>
    </row>
    <row r="32" spans="1:10" x14ac:dyDescent="0.25">
      <c r="A32" s="54"/>
      <c r="B32" s="55" t="s">
        <v>292</v>
      </c>
      <c r="C32" s="55">
        <f>SUM(C24:C31)</f>
        <v>908923036</v>
      </c>
      <c r="D32" s="54"/>
      <c r="E32" s="54"/>
      <c r="F32" s="54"/>
      <c r="G32" s="55">
        <f>SUM(G24:G31)</f>
        <v>908923036</v>
      </c>
      <c r="I32" s="56">
        <f>+G32-C32</f>
        <v>0</v>
      </c>
      <c r="J32" s="56"/>
    </row>
    <row r="33" spans="1:9" x14ac:dyDescent="0.25">
      <c r="A33">
        <v>55060505</v>
      </c>
      <c r="B33" s="52" t="s">
        <v>293</v>
      </c>
      <c r="C33" s="52">
        <v>153618550</v>
      </c>
      <c r="E33" t="s">
        <v>201</v>
      </c>
      <c r="F33" s="52" t="s">
        <v>294</v>
      </c>
      <c r="G33" s="52">
        <v>61657750</v>
      </c>
    </row>
    <row r="34" spans="1:9" x14ac:dyDescent="0.25">
      <c r="B34" s="52"/>
      <c r="C34" s="52"/>
      <c r="E34" t="s">
        <v>205</v>
      </c>
      <c r="F34" s="52" t="s">
        <v>296</v>
      </c>
      <c r="G34" s="52">
        <v>91960800</v>
      </c>
    </row>
    <row r="35" spans="1:9" x14ac:dyDescent="0.25">
      <c r="A35" s="54"/>
      <c r="B35" s="55" t="s">
        <v>295</v>
      </c>
      <c r="C35" s="55">
        <f>SUM(C33:C34)</f>
        <v>153618550</v>
      </c>
      <c r="D35" s="54"/>
      <c r="E35" s="54"/>
      <c r="F35" s="54"/>
      <c r="G35" s="55">
        <f>SUM(G33:G34)</f>
        <v>153618550</v>
      </c>
      <c r="I35" s="56">
        <f>+C35-G35</f>
        <v>0</v>
      </c>
    </row>
    <row r="36" spans="1:9" x14ac:dyDescent="0.25">
      <c r="A36" s="54"/>
      <c r="B36" s="55" t="s">
        <v>299</v>
      </c>
      <c r="C36" s="55">
        <f>+C8+C14+C23+C32+C35</f>
        <v>3445410382</v>
      </c>
      <c r="D36" s="54"/>
      <c r="E36" s="54"/>
      <c r="F36" s="55" t="s">
        <v>298</v>
      </c>
      <c r="G36" s="55">
        <f>+G8+G14+G23+G32+G35</f>
        <v>3445410382</v>
      </c>
      <c r="I36" s="56">
        <f>+C36-G36</f>
        <v>0</v>
      </c>
    </row>
    <row r="38" spans="1:9" x14ac:dyDescent="0.25">
      <c r="G38" s="57"/>
      <c r="I38" s="56"/>
    </row>
    <row r="39" spans="1:9" x14ac:dyDescent="0.25">
      <c r="G39" s="56"/>
    </row>
  </sheetData>
  <pageMargins left="1.1023622047244095" right="0.70866141732283472" top="0.74803149606299213" bottom="0.74803149606299213" header="0.31496062992125984" footer="0.31496062992125984"/>
  <pageSetup paperSize="5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</vt:lpstr>
      <vt:lpstr>GASTOS</vt:lpstr>
      <vt:lpstr>conciliaciongastosinversion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Control Interno</cp:lastModifiedBy>
  <cp:lastPrinted>2023-11-02T16:18:12Z</cp:lastPrinted>
  <dcterms:created xsi:type="dcterms:W3CDTF">2023-01-04T15:32:38Z</dcterms:created>
  <dcterms:modified xsi:type="dcterms:W3CDTF">2023-12-26T17:02:24Z</dcterms:modified>
</cp:coreProperties>
</file>