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oyo Planeacion\Downloads\"/>
    </mc:Choice>
  </mc:AlternateContent>
  <bookViews>
    <workbookView xWindow="0" yWindow="0" windowWidth="28800" windowHeight="12330"/>
  </bookViews>
  <sheets>
    <sheet name="IMCY" sheetId="25" r:id="rId1"/>
  </sheets>
  <externalReferences>
    <externalReference r:id="rId2"/>
  </externalReferences>
  <definedNames>
    <definedName name="_xlnm._FilterDatabase" localSheetId="0" hidden="1">IMCY!$A$8:$BH$114</definedName>
    <definedName name="Conceptos_MOD" localSheetId="0">[1]Gastos_Inversión_2012!#REF!</definedName>
    <definedName name="Conceptos_MOD">[1]Gastos_Inversión_2012!#REF!</definedName>
    <definedName name="ESTRATREGICOS" localSheetId="0">#REF!</definedName>
    <definedName name="ESTRATREGICOS">#REF!</definedName>
    <definedName name="MUNICIPIOS_CHIP" localSheetId="0">#REF!</definedName>
    <definedName name="MUNICIPIOS_CHIP">#REF!</definedName>
    <definedName name="SSSS" localSheetId="0">#REF!</definedName>
    <definedName name="SSSS">#REF!</definedName>
    <definedName name="XXX" localSheetId="0">#REF!</definedName>
    <definedName name="X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112" i="25" l="1"/>
  <c r="AJ112" i="25"/>
  <c r="AK112" i="25"/>
  <c r="O111" i="25" l="1"/>
  <c r="W111" i="25"/>
  <c r="P111" i="25" s="1"/>
  <c r="W110" i="25"/>
  <c r="V104" i="25"/>
  <c r="U104" i="25"/>
  <c r="T104" i="25"/>
  <c r="S104" i="25"/>
  <c r="W105" i="25"/>
  <c r="W106" i="25"/>
  <c r="W107" i="25"/>
  <c r="W108" i="25"/>
  <c r="W109" i="25"/>
  <c r="W102" i="25"/>
  <c r="V77" i="25"/>
  <c r="V69" i="25"/>
  <c r="U69" i="25"/>
  <c r="W63" i="25"/>
  <c r="P63" i="25" s="1"/>
  <c r="W104" i="25" l="1"/>
  <c r="AG112" i="25"/>
  <c r="AI112" i="25"/>
  <c r="W14" i="25" l="1"/>
  <c r="W12" i="25"/>
  <c r="O9" i="25" l="1"/>
  <c r="V101" i="25"/>
  <c r="O101" i="25" s="1"/>
  <c r="U101" i="25"/>
  <c r="V99" i="25"/>
  <c r="O99" i="25" s="1"/>
  <c r="W100" i="25"/>
  <c r="N99" i="25" s="1"/>
  <c r="O96" i="25"/>
  <c r="W96" i="25"/>
  <c r="O90" i="25"/>
  <c r="W90" i="25"/>
  <c r="P90" i="25" s="1"/>
  <c r="W87" i="25"/>
  <c r="W78" i="25"/>
  <c r="W76" i="25"/>
  <c r="O68" i="25"/>
  <c r="O67" i="25"/>
  <c r="O66" i="25"/>
  <c r="O63" i="25"/>
  <c r="O62" i="25"/>
  <c r="W70" i="25"/>
  <c r="W67" i="25"/>
  <c r="P67" i="25" s="1"/>
  <c r="W66" i="25"/>
  <c r="V46" i="25"/>
  <c r="W47" i="25"/>
  <c r="W62" i="25"/>
  <c r="P62" i="25" s="1"/>
  <c r="W61" i="25"/>
  <c r="W60" i="25"/>
  <c r="W59" i="25"/>
  <c r="W57" i="25"/>
  <c r="V56" i="25"/>
  <c r="W49" i="25"/>
  <c r="O28" i="25"/>
  <c r="O23" i="25"/>
  <c r="O24" i="25"/>
  <c r="O26" i="25"/>
  <c r="W26" i="25"/>
  <c r="W24" i="25"/>
  <c r="P24" i="25" s="1"/>
  <c r="W23" i="25"/>
  <c r="O18" i="25"/>
  <c r="W21" i="25"/>
  <c r="N23" i="25" l="1"/>
  <c r="P23" i="25"/>
  <c r="N66" i="25"/>
  <c r="P66" i="25"/>
  <c r="N96" i="25"/>
  <c r="P96" i="25"/>
  <c r="W10" i="25"/>
  <c r="W86" i="25" l="1"/>
  <c r="U46" i="25"/>
  <c r="O69" i="25"/>
  <c r="U77" i="25"/>
  <c r="T77" i="25"/>
  <c r="S77" i="25"/>
  <c r="W77" i="25" s="1"/>
  <c r="W82" i="25"/>
  <c r="W83" i="25"/>
  <c r="W85" i="25"/>
  <c r="T46" i="25"/>
  <c r="S46" i="25"/>
  <c r="W27" i="25"/>
  <c r="P26" i="25" s="1"/>
  <c r="N24" i="25"/>
  <c r="W22" i="25"/>
  <c r="W20" i="25"/>
  <c r="W19" i="25"/>
  <c r="W18" i="25"/>
  <c r="P18" i="25" s="1"/>
  <c r="W46" i="25" l="1"/>
  <c r="N18" i="25"/>
  <c r="N26" i="25"/>
  <c r="W17" i="25" l="1"/>
  <c r="W16" i="25"/>
  <c r="W9" i="25"/>
  <c r="P9" i="25" s="1"/>
  <c r="AJ111" i="25"/>
  <c r="AJ109" i="25"/>
  <c r="AJ107" i="25"/>
  <c r="AJ101" i="25"/>
  <c r="AJ100" i="25"/>
  <c r="AJ92" i="25"/>
  <c r="AJ91" i="25"/>
  <c r="AJ90" i="25"/>
  <c r="AJ87" i="25"/>
  <c r="AJ86" i="25"/>
  <c r="AJ85" i="25"/>
  <c r="AJ84" i="25"/>
  <c r="AJ83" i="25"/>
  <c r="AJ82" i="25"/>
  <c r="AJ81" i="25"/>
  <c r="AJ80" i="25"/>
  <c r="AJ79" i="25"/>
  <c r="AJ78" i="25"/>
  <c r="AJ76" i="25"/>
  <c r="AJ75" i="25"/>
  <c r="AJ74" i="25"/>
  <c r="AJ73" i="25"/>
  <c r="AJ70" i="25"/>
  <c r="AJ68" i="25"/>
  <c r="AJ67" i="25"/>
  <c r="AJ64" i="25"/>
  <c r="AJ63" i="25"/>
  <c r="AJ62" i="25"/>
  <c r="AJ61" i="25"/>
  <c r="AJ60" i="25"/>
  <c r="AJ58" i="25"/>
  <c r="AJ57" i="25"/>
  <c r="AJ55" i="25"/>
  <c r="AJ53" i="25"/>
  <c r="AJ50" i="25"/>
  <c r="AJ48" i="25"/>
  <c r="AJ28" i="25"/>
  <c r="AJ26" i="25"/>
  <c r="AJ25" i="25"/>
  <c r="AJ24" i="25"/>
  <c r="AJ23" i="25"/>
  <c r="AJ22" i="25"/>
  <c r="AJ21" i="25"/>
  <c r="AJ20" i="25"/>
  <c r="AJ19" i="25"/>
  <c r="AJ18" i="25"/>
  <c r="AJ17" i="25"/>
  <c r="AJ16" i="25"/>
  <c r="AJ15" i="25"/>
  <c r="AJ14" i="25"/>
  <c r="AJ13" i="25"/>
  <c r="AJ12" i="25"/>
  <c r="AJ11" i="25"/>
  <c r="AJ10" i="25"/>
  <c r="AJ9" i="25"/>
  <c r="AH111" i="25"/>
  <c r="AH109" i="25"/>
  <c r="AH107" i="25"/>
  <c r="AH101" i="25"/>
  <c r="AH100" i="25"/>
  <c r="AH92" i="25"/>
  <c r="AH91" i="25"/>
  <c r="AH90" i="25"/>
  <c r="AH87" i="25"/>
  <c r="AH86" i="25"/>
  <c r="AH85" i="25"/>
  <c r="AH84" i="25"/>
  <c r="AH83" i="25"/>
  <c r="AH82" i="25"/>
  <c r="AH81" i="25"/>
  <c r="AH80" i="25"/>
  <c r="AH79" i="25"/>
  <c r="AH78" i="25"/>
  <c r="AH76" i="25"/>
  <c r="AH75" i="25"/>
  <c r="AH74" i="25"/>
  <c r="AH73" i="25"/>
  <c r="AH70" i="25"/>
  <c r="AH68" i="25"/>
  <c r="AH67" i="25"/>
  <c r="AH64" i="25"/>
  <c r="AH63" i="25"/>
  <c r="AH62" i="25"/>
  <c r="AH61" i="25"/>
  <c r="AH60" i="25"/>
  <c r="AH58" i="25"/>
  <c r="AH57" i="25"/>
  <c r="AH55" i="25"/>
  <c r="AH53" i="25"/>
  <c r="AH50" i="25"/>
  <c r="AH48" i="25"/>
  <c r="AH28" i="25"/>
  <c r="AH26" i="25"/>
  <c r="AH25" i="25"/>
  <c r="AH24" i="25"/>
  <c r="AH23" i="25"/>
  <c r="AH22" i="25"/>
  <c r="AH21" i="25"/>
  <c r="AH20" i="25"/>
  <c r="AH19" i="25"/>
  <c r="AH18" i="25"/>
  <c r="AH17" i="25"/>
  <c r="AH16" i="25"/>
  <c r="AH15" i="25"/>
  <c r="AH14" i="25"/>
  <c r="AH13" i="25"/>
  <c r="AH12" i="25"/>
  <c r="AH11" i="25"/>
  <c r="AH10" i="25"/>
  <c r="AH9" i="25"/>
  <c r="AF49" i="25"/>
  <c r="AH49" i="25" s="1"/>
  <c r="AF47" i="25"/>
  <c r="AJ47" i="25" s="1"/>
  <c r="AF36" i="25"/>
  <c r="AH36" i="25" s="1"/>
  <c r="AH47" i="25" l="1"/>
  <c r="AJ49" i="25"/>
  <c r="AJ36" i="25"/>
  <c r="N111" i="25"/>
  <c r="N9" i="25"/>
  <c r="AF98" i="25"/>
  <c r="AJ98" i="25" l="1"/>
  <c r="AH98" i="25"/>
  <c r="AF110" i="25"/>
  <c r="W103" i="25"/>
  <c r="T101" i="25"/>
  <c r="S101" i="25"/>
  <c r="U99" i="25"/>
  <c r="T99" i="25"/>
  <c r="S99" i="25"/>
  <c r="N90" i="25"/>
  <c r="W75" i="25"/>
  <c r="W74" i="25"/>
  <c r="W73" i="25"/>
  <c r="W72" i="25"/>
  <c r="W71" i="25"/>
  <c r="T69" i="25"/>
  <c r="S69" i="25"/>
  <c r="W69" i="25" s="1"/>
  <c r="P69" i="25" s="1"/>
  <c r="W68" i="25"/>
  <c r="N67" i="25"/>
  <c r="AF66" i="25"/>
  <c r="AF65" i="25"/>
  <c r="AE65" i="25"/>
  <c r="AE112" i="25" s="1"/>
  <c r="AE113" i="25" s="1"/>
  <c r="AE114" i="25" s="1"/>
  <c r="N63" i="25"/>
  <c r="N62" i="25"/>
  <c r="AF59" i="25"/>
  <c r="U56" i="25"/>
  <c r="T56" i="25"/>
  <c r="S56" i="25"/>
  <c r="W55" i="25"/>
  <c r="W54" i="25"/>
  <c r="W53" i="25"/>
  <c r="V52" i="25"/>
  <c r="O46" i="25" s="1"/>
  <c r="U52" i="25"/>
  <c r="T52" i="25"/>
  <c r="S52" i="25"/>
  <c r="W45" i="25"/>
  <c r="W44" i="25"/>
  <c r="W43" i="25"/>
  <c r="W42" i="25"/>
  <c r="W41" i="25"/>
  <c r="W40" i="25"/>
  <c r="W39" i="25"/>
  <c r="W38" i="25"/>
  <c r="W37" i="25"/>
  <c r="W36" i="25"/>
  <c r="W35" i="25"/>
  <c r="W34" i="25"/>
  <c r="W33" i="25"/>
  <c r="W32" i="25"/>
  <c r="W31" i="25"/>
  <c r="W30" i="25"/>
  <c r="W29" i="25"/>
  <c r="W28" i="25"/>
  <c r="P28" i="25" s="1"/>
  <c r="N68" i="25" l="1"/>
  <c r="P68" i="25"/>
  <c r="AJ59" i="25"/>
  <c r="AH59" i="25"/>
  <c r="AF112" i="25"/>
  <c r="AH65" i="25"/>
  <c r="AJ65" i="25"/>
  <c r="AH66" i="25"/>
  <c r="AJ66" i="25"/>
  <c r="AH110" i="25"/>
  <c r="AJ110" i="25"/>
  <c r="W56" i="25"/>
  <c r="W99" i="25"/>
  <c r="P99" i="25" s="1"/>
  <c r="W52" i="25"/>
  <c r="P46" i="25" s="1"/>
  <c r="P112" i="25" s="1"/>
  <c r="O112" i="25"/>
  <c r="W101" i="25"/>
  <c r="P101" i="25" s="1"/>
  <c r="N28" i="25"/>
  <c r="AF114" i="25" l="1"/>
  <c r="N101" i="25"/>
  <c r="N69" i="25"/>
  <c r="N46" i="25"/>
</calcChain>
</file>

<file path=xl/comments1.xml><?xml version="1.0" encoding="utf-8"?>
<comments xmlns="http://schemas.openxmlformats.org/spreadsheetml/2006/main">
  <authors>
    <author>JUAN FELIPE SALCEDO</author>
    <author>Windows 10</author>
  </authors>
  <commentList>
    <comment ref="AH4" authorId="0" shapeId="0">
      <text>
        <r>
          <rPr>
            <b/>
            <sz val="9"/>
            <color indexed="81"/>
            <rFont val="Tahoma"/>
            <family val="2"/>
          </rPr>
          <t>JUAN FELIPE SALCEDO:</t>
        </r>
        <r>
          <rPr>
            <sz val="9"/>
            <color indexed="81"/>
            <rFont val="Tahoma"/>
            <family val="2"/>
          </rPr>
          <t xml:space="preserve">
Formula: Apropiacion definitiva / Registros acumulados</t>
        </r>
      </text>
    </comment>
    <comment ref="AJ4" authorId="0" shapeId="0">
      <text>
        <r>
          <rPr>
            <b/>
            <sz val="9"/>
            <color indexed="81"/>
            <rFont val="Tahoma"/>
            <family val="2"/>
          </rPr>
          <t>JUAN FELIPE SALCEDO:</t>
        </r>
        <r>
          <rPr>
            <sz val="9"/>
            <color indexed="81"/>
            <rFont val="Tahoma"/>
            <family val="2"/>
          </rPr>
          <t xml:space="preserve">
Apropiacion definitiva/pagos acumulados</t>
        </r>
      </text>
    </comment>
    <comment ref="O28" authorId="1" shapeId="0">
      <text>
        <r>
          <rPr>
            <b/>
            <sz val="9"/>
            <color indexed="81"/>
            <rFont val="Tahoma"/>
            <family val="2"/>
          </rPr>
          <t>REVISAR FORMULA</t>
        </r>
        <r>
          <rPr>
            <sz val="9"/>
            <color indexed="81"/>
            <rFont val="Tahoma"/>
            <family val="2"/>
          </rPr>
          <t xml:space="preserve">
</t>
        </r>
      </text>
    </comment>
    <comment ref="AE58" authorId="1" shapeId="0">
      <text>
        <r>
          <rPr>
            <sz val="9"/>
            <color indexed="81"/>
            <rFont val="Tahoma"/>
            <family val="2"/>
          </rPr>
          <t xml:space="preserve">Tambien esta relacionado en el reporte de gasto como apropiación inicial.
</t>
        </r>
      </text>
    </comment>
    <comment ref="G90" authorId="1" shapeId="0">
      <text>
        <r>
          <rPr>
            <sz val="14"/>
            <color indexed="81"/>
            <rFont val="Tahoma"/>
            <family val="2"/>
          </rPr>
          <t xml:space="preserve"> LA META NO SE ENCUENTRA PROGRAMANA PARA EL 2021</t>
        </r>
        <r>
          <rPr>
            <b/>
            <sz val="9"/>
            <color indexed="81"/>
            <rFont val="Tahoma"/>
            <family val="2"/>
          </rPr>
          <t xml:space="preserve">
R/ Se programa ya que en el 2020 no se logra ejecutar, es por ello que para el 2021 se reprograma.</t>
        </r>
      </text>
    </comment>
    <comment ref="M90" authorId="0" shapeId="0">
      <text>
        <r>
          <rPr>
            <b/>
            <sz val="9"/>
            <color indexed="81"/>
            <rFont val="Tahoma"/>
            <family val="2"/>
          </rPr>
          <t>JUAN FELIPE SALCEDO:</t>
        </r>
        <r>
          <rPr>
            <sz val="9"/>
            <color indexed="81"/>
            <rFont val="Tahoma"/>
            <family val="2"/>
          </rPr>
          <t xml:space="preserve">
no se cumplio en el 2020, por ello s eprograma para el 2021
</t>
        </r>
      </text>
    </comment>
    <comment ref="AI100" authorId="1" shapeId="0">
      <text>
        <r>
          <rPr>
            <b/>
            <sz val="9"/>
            <color indexed="81"/>
            <rFont val="Tahoma"/>
            <family val="2"/>
          </rPr>
          <t>VERIFICAR VALORES!!</t>
        </r>
        <r>
          <rPr>
            <sz val="9"/>
            <color indexed="81"/>
            <rFont val="Tahoma"/>
            <family val="2"/>
          </rPr>
          <t xml:space="preserve">
</t>
        </r>
      </text>
    </comment>
    <comment ref="S104" authorId="1" shapeId="0">
      <text>
        <r>
          <rPr>
            <b/>
            <sz val="9"/>
            <color indexed="81"/>
            <rFont val="Tahoma"/>
            <family val="2"/>
          </rPr>
          <t>Windows 10:</t>
        </r>
        <r>
          <rPr>
            <sz val="9"/>
            <color indexed="81"/>
            <rFont val="Tahoma"/>
            <family val="2"/>
          </rPr>
          <t xml:space="preserve">
promedio  me da 4%
R/ El promedio es sobre el avance de la ponderacion. E spor ello qure no la sumatoria de solo subrayar no te genera el promedio real.</t>
        </r>
      </text>
    </comment>
  </commentList>
</comments>
</file>

<file path=xl/sharedStrings.xml><?xml version="1.0" encoding="utf-8"?>
<sst xmlns="http://schemas.openxmlformats.org/spreadsheetml/2006/main" count="906" uniqueCount="306">
  <si>
    <t>EJE</t>
  </si>
  <si>
    <t>PROGRAMA</t>
  </si>
  <si>
    <t xml:space="preserve">SUBPROGRAMA </t>
  </si>
  <si>
    <t>Unidad de Medición</t>
  </si>
  <si>
    <t xml:space="preserve">Línea Base </t>
  </si>
  <si>
    <t>Meta Plan</t>
  </si>
  <si>
    <t>VIGENCIA:</t>
  </si>
  <si>
    <t>PLAN DE ACCION DEL SECTOR:</t>
  </si>
  <si>
    <t>Pond %</t>
  </si>
  <si>
    <t>INDICADOR</t>
  </si>
  <si>
    <t>TIPO DE META Incremento, Reducción o Mantenimiento</t>
  </si>
  <si>
    <t>PROGRAMACIÓN/EJECUCIÓN</t>
  </si>
  <si>
    <t>PROGRAMACION META</t>
  </si>
  <si>
    <t>AVANCE TRIMESTRAL DE ACTIVIDAD</t>
  </si>
  <si>
    <t>FECHA TERMINACIÓN DE LA ACTIVIDAD</t>
  </si>
  <si>
    <t xml:space="preserve">DESCRIPCIÓN DE EJECUCÍON </t>
  </si>
  <si>
    <t>MEDIOS DE VERIFICACIÓN</t>
  </si>
  <si>
    <t>PROYECTO</t>
  </si>
  <si>
    <t>RECURSOS</t>
  </si>
  <si>
    <t xml:space="preserve">SECRETARIA RESPONSABLE </t>
  </si>
  <si>
    <t>FUNCIONARIO (S) RESPONSABLE (S)</t>
  </si>
  <si>
    <t>OBSERVACIONES</t>
  </si>
  <si>
    <t>% DE EJECUCION TOTAL</t>
  </si>
  <si>
    <t>NOMBRE DE PROYECTO</t>
  </si>
  <si>
    <t>VIABILIADAD</t>
  </si>
  <si>
    <t>CODIGO</t>
  </si>
  <si>
    <t>NOMBRE</t>
  </si>
  <si>
    <t>APROPIACION INICIAL</t>
  </si>
  <si>
    <t>%</t>
  </si>
  <si>
    <t>Trim I</t>
  </si>
  <si>
    <t>Trim II</t>
  </si>
  <si>
    <t>Trim III</t>
  </si>
  <si>
    <t>Trim IV</t>
  </si>
  <si>
    <t>FILTROS</t>
  </si>
  <si>
    <t>PAGOS ACUMULADOS</t>
  </si>
  <si>
    <t>CANTIDAD PROGRAMADA 2021</t>
  </si>
  <si>
    <t>AVANCE REAL 2021</t>
  </si>
  <si>
    <t>YUMBO EDUCADO</t>
  </si>
  <si>
    <t>Creemos en la infraestructura artística y cultural de Yumbo</t>
  </si>
  <si>
    <t>Número de equipamientos artísticos y culturales, mejorados y dotados.</t>
  </si>
  <si>
    <t>Creemos en un territorio de conservación y salvaguardia del patrimonio cultural de Yumbo</t>
  </si>
  <si>
    <t>Jornadas de Promoción del Patrimonio material e inmaterial, desarrolladas.</t>
  </si>
  <si>
    <t>Número de Instituciones educativas públicas, con socialización de la Ley de gestión, protección y salvaguarda del patrimonio cultural.</t>
  </si>
  <si>
    <t>Número de procesos de formación patrimonial, desarrollados.</t>
  </si>
  <si>
    <t>Creemos en la formación y capacitación artística y cultural de los Yumbeños</t>
  </si>
  <si>
    <t xml:space="preserve">Número de programas de formación técnica laboral de la escuela de artes integradas, creados. </t>
  </si>
  <si>
    <t xml:space="preserve">Número de talleres de formación artística, desarrollados. </t>
  </si>
  <si>
    <t xml:space="preserve">Número de procesos de fortalecimiento y promoción artística y cultural, implementados. </t>
  </si>
  <si>
    <t>Creemos en el fomento y la difusión artística y cultural para los Yumbeños</t>
  </si>
  <si>
    <t>Número de Encuentros Nacionales de Danzas, realizados.</t>
  </si>
  <si>
    <t xml:space="preserve">Número de Encuentros Nacionales de Intérpretes de Música Colombiana, realizados.  </t>
  </si>
  <si>
    <t>Número Encuentros Nacionales de Teatro, realizados.</t>
  </si>
  <si>
    <t>Número Encuentros de Bandas Músico Marciales, realizados.</t>
  </si>
  <si>
    <t>Número Estímulos para fomentar la economía naranja, otorgados.</t>
  </si>
  <si>
    <t>Número Programas con enfoque poblacional para la promoción, circulación artística y cultural, implementados.</t>
  </si>
  <si>
    <t>Plan Decenal de Cultura, actualizado.</t>
  </si>
  <si>
    <t>Número de Planes de economía naranja con enfoque territorial y poblacional, formulados e implementados.</t>
  </si>
  <si>
    <t>Número de Consejos municipales de Cultura, conformados.</t>
  </si>
  <si>
    <t>Convenio de cooperación internacional para el desarrollo y la promoción del talento cultural, implementado.</t>
  </si>
  <si>
    <t>Convocatoria de estímulos para la promoción de la creación artística y cultural, realizada.</t>
  </si>
  <si>
    <t>Creemos en espacios para el desarrollo de la creatividad: Bibliotecas y espacios para el crecimiento de los Yumbeños</t>
  </si>
  <si>
    <t>Servicios mejorados en las bibliotecas públicas encaminadas al programa nacional "Leer es mi cuento".</t>
  </si>
  <si>
    <t>Número de procesos de descentralización para fortalecer hábitos de lectura y escritura, desarrollados.</t>
  </si>
  <si>
    <t>Número de Concursos Municipales de Cuento Literario, desarrollados.</t>
  </si>
  <si>
    <t>Número</t>
  </si>
  <si>
    <t>MM</t>
  </si>
  <si>
    <t>MI</t>
  </si>
  <si>
    <t>N/A</t>
  </si>
  <si>
    <t>Realizar 3 mantenimiento preventivo y/o correctivo al sistema de aires acondicionados a crago del IMCY</t>
  </si>
  <si>
    <t>Diciembre</t>
  </si>
  <si>
    <t xml:space="preserve"> Adecuaciones del  1,  2 y 3 piso del edificio humedades, pintura y necesidades sanitarias.</t>
  </si>
  <si>
    <t>Enecrramiento del centro cultural de Yumbo</t>
  </si>
  <si>
    <t>Mejoramiento del desempeño de las  Redes de Telecomunicaciones  del IMCY</t>
  </si>
  <si>
    <t>Mejorar la vigilancia y monitoreo de la entidad mediante camaras de seguridad. Centro cultural</t>
  </si>
  <si>
    <t xml:space="preserve">Noviembre </t>
  </si>
  <si>
    <t>Desarrollar 1 actividad para la celebracion del mes del patrimonio. " 5ta Feria del patrimonio Yumbo"</t>
  </si>
  <si>
    <t>Realizar 1 Festival gostpel en el marco de la Semana Santa IMCY-2021 ()</t>
  </si>
  <si>
    <t>Realizar 1 actividad de conmemoracion del 20 de Julio</t>
  </si>
  <si>
    <t>Realizar 4 jornadas de sensibilización y promoción de museos, con el fin de unir lazos ancestrales y recuperar el tejido social del Municipio de Yumbo.</t>
  </si>
  <si>
    <t>Realizar 1 actividad de conmemoracion del 7 agosto.</t>
  </si>
  <si>
    <t>Agosto</t>
  </si>
  <si>
    <t>Realizar 13 actividades para la socializacion de la ley de gestion, proteccion y salvaguardia del patrimonio cultural En las instituciones educativas.</t>
  </si>
  <si>
    <t>Realizar 5 Procesos de capacitacion  sobre el patrimonio Cultural del Municipio de Yumbo con enfoque poblacional.</t>
  </si>
  <si>
    <t xml:space="preserve">Brindar apoyo institucional en el fortalecimiento y desarrollo de la formación tecnica laboral en interprentacion instrumental de la escuela de artes integradas. </t>
  </si>
  <si>
    <t>Desarrolla  1 programa tecnico laboral en Danza Contemporánea</t>
  </si>
  <si>
    <t>1. Desarrollar 2 Talleres Anual de Danza folclorica</t>
  </si>
  <si>
    <t>2. Desarrollar 2 Talleres anuales de Moderna</t>
  </si>
  <si>
    <t>3. Desarrollar 2 Talleres anuales de Percusion Antillana</t>
  </si>
  <si>
    <t>4. Desarrollar 2 Talleres anuales de Bateria</t>
  </si>
  <si>
    <t>5. Desarrollar 2 Talleres anuales de Flauta</t>
  </si>
  <si>
    <t>6. Desarrollar 2 Talleres anuales de Tecnica Vocal</t>
  </si>
  <si>
    <t>7. Desarrollar 2 Talleres anuales de Guitarra</t>
  </si>
  <si>
    <t>8. Desarrollar 2 Talleres anuales de Bajo</t>
  </si>
  <si>
    <t>9. Desarrollar 2 Talleres anuales de Trompeta</t>
  </si>
  <si>
    <t>10. Desarrollar 2 Talleres anuales de Saxofon y clarinete</t>
  </si>
  <si>
    <t>11. Desarrollar 2 Talleres anuales de Teatro</t>
  </si>
  <si>
    <t>12. Desarrollar 2 Talleres anuales de Organeta</t>
  </si>
  <si>
    <t>13. Desarrollar 2 Talleres anuales de Dibujo y Pintura</t>
  </si>
  <si>
    <t>14. Desarrollar 2 Talleres anuales de Violin</t>
  </si>
  <si>
    <t>15. Desarrollar 2 Talleres anuales de Preballet</t>
  </si>
  <si>
    <t>16. Desarrollar 2 Talleres anuales de Manualidades</t>
  </si>
  <si>
    <t>17. Desarrollar 2 Talleres anuales de Fotografia</t>
  </si>
  <si>
    <t>18. Desarrollar 2 Talleres anuales de percucion folclorica</t>
  </si>
  <si>
    <t>1, Desarrollar el 100% del procesos de fortalecimiento formativo mediante seguimiento y control.</t>
  </si>
  <si>
    <t>1,1 Realizar 4 jornadas de seguimiento y evaluacion para el proceso de formacion en artes integradas.</t>
  </si>
  <si>
    <t>1,2 Realizar 4 jornadas de seguimiento y evaluacion para el proceso de talles artisticos.</t>
  </si>
  <si>
    <t>2, Desarrollar el 100% del proceso de fortalecimento formativo mediante el garantizar insumos para la formacion de artes integradas y practicas artisticas.</t>
  </si>
  <si>
    <t>2,1 Realizar mantenimiento al 100% de instrumentos musicales y mobiliario que se prioricen.</t>
  </si>
  <si>
    <t>Mayo</t>
  </si>
  <si>
    <t>3 Desarrollar el 100% del proceso de promocion institucional en los procesos de formacion en artes integradas y practicas artisticas.</t>
  </si>
  <si>
    <t xml:space="preserve">3.1 Realizar 2 muestras artisticas para los estudiantes de los talleres de formacion </t>
  </si>
  <si>
    <t>Julio - Diciembre</t>
  </si>
  <si>
    <t>Realizar 1 Edición Especial Encuentro Nacionales de Danzas "Nuestra Tierra - IMCY 2021"</t>
  </si>
  <si>
    <t>Realizar Segunda Edición Especial Encuentro Nacionales de Intérpretes de Música Colombiana "Julio Cesar Garcia Ayala" 2021</t>
  </si>
  <si>
    <t>Noviembre</t>
  </si>
  <si>
    <t>Realizar el VIII Encuentro nacional de Teatro - IMCY 2021</t>
  </si>
  <si>
    <t>Realizar 1 Encuentro de Bandas Musico Marciales IMCY-2021</t>
  </si>
  <si>
    <t>Abril</t>
  </si>
  <si>
    <t>Realiza la Conformacion de 1 Empresa Cultural.</t>
  </si>
  <si>
    <t xml:space="preserve">1. Desarrollar el 100% del componente de Difusion y promocion Institucional </t>
  </si>
  <si>
    <t>1.1 Realizar 20 actualizaciones a las  carteleras Informativas institucionales del IMCY</t>
  </si>
  <si>
    <t>1.2  Realizar 44 actualizaciones a las  la pagina web institucional del IMCY.</t>
  </si>
  <si>
    <t xml:space="preserve">1.3. Emitr 50 boletines de prensa anuales </t>
  </si>
  <si>
    <t>1.4. Desarrollar 1 informe de evaluacion sobre la gestion de comunicacion del Instituto (Encuestas de Comunicacion aplicada en diferentes Actividades misionales)</t>
  </si>
  <si>
    <t>1.5 Apoyar 24 programas radiales (Noti-Cultural) donde se promociona los eventos y actividades de interés cultural del Municipio de Yumbo</t>
  </si>
  <si>
    <t>1.6 Realizar 36 acciones para la difusion de las actividades que desarrolla el instituto municipal de cultura.</t>
  </si>
  <si>
    <t>1,7. Realizar 3  comerciales para la promocion institucional.</t>
  </si>
  <si>
    <t>2, Desarrollar el 100% del componente de circulacion y promocion artistica y cultural.</t>
  </si>
  <si>
    <t>2,1 Generar 15 Espacios culturales para la circulacion de los artistas municipales (Ambiental, socio familiar y ciudadana)</t>
  </si>
  <si>
    <t>2,2 Apoyar  3 Encuentros de melomanos.</t>
  </si>
  <si>
    <t>2,3 Desarrollar 8 actividades de cultura ciudadana</t>
  </si>
  <si>
    <t>2,4 Desarrollar 1 actividad para promocionar la salsa en nuestro municipio (BAILALO)</t>
  </si>
  <si>
    <t>2,5 Desarrollar el  XV  Concurso Nacional de Danzas en Pareja - IMCY 2021</t>
  </si>
  <si>
    <t>Desarrollar 1 proceso artistico  para la reactivacion del sector Musical por medio de la activdad denominada cultura a la comuna IMCY-2021</t>
  </si>
  <si>
    <t>Desarrollar 1 plan de economia naranja para los yumbeños.</t>
  </si>
  <si>
    <t>Realizar 1 convocatoria de estimulos "Creemos en la reactivacion cultural IMCY 2021 "</t>
  </si>
  <si>
    <t>1/ Fortalecer el 100 % del servicio de Préstamo externo y Consulta en sala</t>
  </si>
  <si>
    <t>1,1 Realizar sensibilización permanente a los usuarios sobre el cuidado de los libros y herramientas de consulta bibliotecaria.</t>
  </si>
  <si>
    <t>1. Desarrollar  2 actividad para la promocion de lectura  en la primera infancia</t>
  </si>
  <si>
    <t>1.1 Realizar 9 actividades de "goticas de lectura" en la biblioteca</t>
  </si>
  <si>
    <t>1.2 Realizar 9 actividades de "Visitas guiadas" en la biblioteca</t>
  </si>
  <si>
    <t>2, Mantener las actividades de lectura estipúladas por el programa nacional de lectura "Leer es mi cuento"</t>
  </si>
  <si>
    <t xml:space="preserve">2.1 Realizar 9 actividades de "Lectura en voz alta" </t>
  </si>
  <si>
    <t>2.2 Realizar 9 actividades de "La hora del cuento" en la biblioteca.</t>
  </si>
  <si>
    <t>2,3. Desarrollar 3 Jornadas de Tertulias Literaria</t>
  </si>
  <si>
    <t>2,4. Desarrollar 1 actividad para la celebracion del  Dia del idioma y dia internaconal del libro y derechos de autor</t>
  </si>
  <si>
    <t>2,5 Realizar 1 actividad de vacaciones creativas fin de año.</t>
  </si>
  <si>
    <t>3 Desarrollar  5 servicios continuos, dirigidos a facilitar el acceso a la informacion academica y de ocio  mediante recursos  fisicos y digitales</t>
  </si>
  <si>
    <t xml:space="preserve"> Desarrollar el 25 Concurso anual del cuento literario. </t>
  </si>
  <si>
    <t xml:space="preserve">Cubrir el 100% de las mejoras necesarias requeridas por el Instituto para su funcionalidad (daños ocasionales y reparaciones locativas necesarias no programadas) </t>
  </si>
  <si>
    <t>Fortalecimiento de la diversidad de expresiones culturales y la economía creativa mediante estrategias de Fomento y Difusión  artística y cultural del Municipio de Yumbo.</t>
  </si>
  <si>
    <t>Adecuación, Dotación  y  Mantenimiento de la Infraestructura  artística y cultural generando desarrollo y fortalecimiento de todas las actividades culturales del Municipio de Yumbo.</t>
  </si>
  <si>
    <t>Implementación  de estrategias  de formación y capacitación artística y cultural para la reconstrucción del tejido social del Municipio de Yumbo</t>
  </si>
  <si>
    <t>Fortalecimiento de las estrategias de la Biblioteca Pública Municipal para garantizar el libre acceso a la información y a la lectura en la comunidad del Municipio de Yumbo</t>
  </si>
  <si>
    <t>Implementar estrategias para la Gestión, protección y salvaguardia del patrimonio cultural  material e inmaterial del Municipio De Yumbo.</t>
  </si>
  <si>
    <t>04.33.3301.1603.3301068.200036.2.3.3.05.09.001.08</t>
  </si>
  <si>
    <t>RP. Entidades del gobierno general</t>
  </si>
  <si>
    <t>04.33.3301.1603.3301068.200036.2.3.3.05.09.001.09</t>
  </si>
  <si>
    <t>EST. Entidades del gobierno general</t>
  </si>
  <si>
    <t>04.33.3301.1603.3301068.200036.2.3.3.05.09.001.12</t>
  </si>
  <si>
    <t>RP.SDO/2020 Entidades del gobierno general</t>
  </si>
  <si>
    <t>04.33.3302.1603.3302049.200037.2.3.3.05.09.001.10</t>
  </si>
  <si>
    <t>04.33.3302.1603.3302049.200037.2.3.3.05.09.001.15</t>
  </si>
  <si>
    <t>04.33.3301.1603.3301087.200034.2.3.3.05.09.001.14</t>
  </si>
  <si>
    <t>04.33.3301.1603.3301087.200034.2.3.3.05.09.001.05</t>
  </si>
  <si>
    <t>04.33.3301.1603.3301053.200033.2.3.3.05.09.001.03</t>
  </si>
  <si>
    <t>04.33.3301.1603.3301053.200033.2.3.3.05.09.001.01</t>
  </si>
  <si>
    <t>SGPCUL.Entidades del gobierno general</t>
  </si>
  <si>
    <t>04.33.3301.1603.3301053.200033.2.3.3.05.09.001.02</t>
  </si>
  <si>
    <t>04.33.3301.1603.3301053.200033.2.3.3.05.09.001.11</t>
  </si>
  <si>
    <t>04.33.3301.1603.3301071.200033.2.3.3.05.09.001.04</t>
  </si>
  <si>
    <t>04.33.3301.1603.3301085.200054.2.3.3.05.09.001.06</t>
  </si>
  <si>
    <t>04.33.3301.1603.3301085.200054.2.3.3.05.09.001.07</t>
  </si>
  <si>
    <t>EST.Entidades del gobierno general</t>
  </si>
  <si>
    <t>04.33.3301.1603.3301085.200054.2.3.3.05.09.001.13</t>
  </si>
  <si>
    <t>IMCY</t>
  </si>
  <si>
    <t>Pablo Daniel Patiño Quijano</t>
  </si>
  <si>
    <t>05.33.3301.1603.3301087.200034.2.3.2.02.02.009.33.01.01.01</t>
  </si>
  <si>
    <t>RA. 91124. Servicios de la aministración pública relacionados con la recreación, la cultura y la religión</t>
  </si>
  <si>
    <t xml:space="preserve"> INFORME DE SUPERVISION Y SEGUIMIENTO DE CONTRATOS DE PRESTACIÓN DE SERVICIOS 
FO-GH-06
</t>
  </si>
  <si>
    <t>julio</t>
  </si>
  <si>
    <t>Octubre</t>
  </si>
  <si>
    <t>Julio</t>
  </si>
  <si>
    <t>Diembre</t>
  </si>
  <si>
    <t>3,2 Desarrollar 2 procesos de extencion de talleres para la promocion Artistica y cultural (Banda sinfonica - Banda Musico Marcial)</t>
  </si>
  <si>
    <t xml:space="preserve"> INFORME DE SUPERVISION Y SEGUIMIENTO DE CONTRATOS DE PRESTACIÓN DE SERVICIOS 
FO-GH-06</t>
  </si>
  <si>
    <t>Esta actividad se compone de la actividad 1,1 y 1,2</t>
  </si>
  <si>
    <t>Esta actividad se compone de la actividad 2,1 y 2,2 y 2,3</t>
  </si>
  <si>
    <t>2,2 Dotación de mobiliario para la formacion y capacitacion artitstica que lo requieran.</t>
  </si>
  <si>
    <t>2,3 Realizar 1 dotacion de instrumentos musicales a los programas y procesos de formacion artisticos que lo requiera.</t>
  </si>
  <si>
    <t>Se realiza planeacion y programacion de actividades para el cumplimiento de las actividades de Escuela establecidos por los planes proyectos y programas institucionales.</t>
  </si>
  <si>
    <t>3.3 Realizar 1 actividad para el encuentro de egresados.</t>
  </si>
  <si>
    <t>3.4 Realizar 1 Audicion  artisticas para los estudiantes de la Escuela de Artes Integradas.</t>
  </si>
  <si>
    <t>2021-768920043
   2021-768920043-1</t>
  </si>
  <si>
    <t>2021-768920051
2021-768920051-1</t>
  </si>
  <si>
    <t>2021-768920046
2021-768920046-1</t>
  </si>
  <si>
    <t>2021-768920050
2021-768920050-1</t>
  </si>
  <si>
    <t>2021-768920045
2021-768920045-1</t>
  </si>
  <si>
    <t>TOTAL</t>
  </si>
  <si>
    <t>Se realiza planeacion y programacion de acciones y PEI con el fin de garantizar clases en modalidad  alternancia para la formacion tecnica laboral. Se llevo acabo el desarrollo de los semestres 2 y 4 donde se logra el desarrollo de clases virtuales al inicio del semestre  y despues se procede a la alternancia. con el fin de garantizar a parte practica y la buena ejecucion del programa PEI, se graduan 11 alumnos.</t>
  </si>
  <si>
    <t>Resolucion convocatoria, manual convocatoria</t>
  </si>
  <si>
    <t>Evidencia fotograficas y grabacion en  redes sociales IMCY, Expedinete contractual</t>
  </si>
  <si>
    <t>Ficha FO-GA18</t>
  </si>
  <si>
    <t xml:space="preserve">NOMBRE DE LA ACTIVIDAD  Sensibilizacion cuidado de los libros y herramientas de consulta bibliotecaria.
OBJETIVO DE LA ACTIVIDAD La Biblioteca publica municipal tiene como mision brindar y ofrecer servicios y recursos que se encuentren en optimas condiciones a los usuarios en general del municipio de Yumbo, Con el fin de impactar positivamente a la sociedad, llegando a diferentes segmentos como lo son Adultos, jovenes y niños de la poblacion que desee hacer uso de las instalaciones en beneficio personal y general, capacitar a todos los usuarios de manera adecuada para que manejen apropiadamente el material bibliografico y todos los recursos que se encuentren dentro de las instalaciones.
DESCRIPCION DE LA ACTIVIDAD Esta actividad se realiza con el fin de impactar a toda la comunidad del municipio de Yumbo, con el objetivo de proporcionarle a la poblacion los conocimientos necesarios sobre el correcto manejo y cuidado de los libros y asimismo el de las herramientas que se encuentran en las instalaciones de la biblioteca.
LUGAR DE LA ACTIVIDAD Biblioteca Publica Municipal de Yumbo
- VIDEO SENSIBILIZACION CUIDADO DE LIBROS (FAN PAGE IMCY) 
</t>
  </si>
  <si>
    <t xml:space="preserve">APROPIACION DEFINITIVA TRIM </t>
  </si>
  <si>
    <t xml:space="preserve">REGISTROS TRIM </t>
  </si>
  <si>
    <t>04.33.3301.1603.3301068.200036.2.3.3.05.09.001.18</t>
  </si>
  <si>
    <t xml:space="preserve">ESP.PUB SDO/2020 Entidades del gobierno </t>
  </si>
  <si>
    <t>04.33.3301.1603.3301053.200033.2.3.3.05.09.001.16</t>
  </si>
  <si>
    <t>EST.SDO/2020 Entidades del gobierno General</t>
  </si>
  <si>
    <t>04.33.3301.1603.3301053.200033.2.3.3.05.09.001.17</t>
  </si>
  <si>
    <t>04.33.3301.1603.3301071.200033.2.3.3.05.09.001.19</t>
  </si>
  <si>
    <t>EST.SDO/2020 Entidades del gobierno general</t>
  </si>
  <si>
    <t>04.33.3301.1603.3301087.200034.2.3.3.05.09.001.20</t>
  </si>
  <si>
    <t>Acceso sin barreras a la infraestructura artística y cultural</t>
  </si>
  <si>
    <t>Promover la identidad y el sentido de pertenencia de la ciudadania yumbeña</t>
  </si>
  <si>
    <t>Formacion Tecnica laboral  en Artes integradas</t>
  </si>
  <si>
    <t>Educacion artistica para tiempo de ocio.</t>
  </si>
  <si>
    <t>Generando Arte y Cultura, a nivel regional y nacional.</t>
  </si>
  <si>
    <t>Enriquecimiento intelectual de los Ciudadanos.</t>
  </si>
  <si>
    <t>04.33.3301.1603.3301054.200033.2.3.3.05.09.001.21</t>
  </si>
  <si>
    <t>04.33.3301.1603.3301053.200033.2.3.3.05.09.001.22</t>
  </si>
  <si>
    <t>SGPCUL.SDO2020Entidades del gobierno general</t>
  </si>
  <si>
    <t>04.33.3301.1603.3301126.200034.2.3.3.05.09.001.23</t>
  </si>
  <si>
    <t>RA.SDO2020 Entidades del gobierno general</t>
  </si>
  <si>
    <t>Expediente contractual # 10-09-27-006-2021</t>
  </si>
  <si>
    <t>Con el objetivo de garantizar espacios idoneos para la prestacion de servicios culturales y de apoyo institucional se genera el mantenimeinto correctivo y preventivo de los aires acondicionados del Instituto municipal de cultura de yumbo, siendo mantenimiento preventivos como las actividades de tipo preventivo para asegurar su correcto funcionamiento y el correctivo  son las actividades que se ejecutan cuando se presentan fallas en la funcionalidad normal del equipo, lo cual el instituto municipal de cultura conton con la intervencion de diagnpostico de 33 equipos. y se espera dos intervenciones mas con el fin de garantizar los mantenimientos correctivos y preventivos.</t>
  </si>
  <si>
    <t>con el fin de garantizar un optimo funcionamiento y salvaguarda de los bienes publico se logra ejecutar  proceso de  selección abreviada para garantizar mediante vigilancia por  camaras de seguridad la salvaguarda de los bienes del centro cultural de Yumbo de la comuna 4.</t>
  </si>
  <si>
    <t>Se logra la generacion de un actividad conmemorativa para la celebracion del 20 de julio donde se hace de forma virtual mediante las redes sociales del IMCY.</t>
  </si>
  <si>
    <t>Formato FO-GA-18</t>
  </si>
  <si>
    <t>Se genera actividad virtual donde se genera de manera virtual acto y tertulia sobre porque se celebra el 7 de agosto.</t>
  </si>
  <si>
    <t>Formato FO-GA-18 , Programa school contro</t>
  </si>
  <si>
    <t>formato FO-GA-18</t>
  </si>
  <si>
    <t>Se logra generar la actividad  XV  Concurso Nacional de Danzas en Pareja - IMCY 2021 donde logramos presentar de forma virtual las difrenetes delegaciones que tuvimos en nuestro municipio</t>
  </si>
  <si>
    <t xml:space="preserve">
Formato Fo-GA-18</t>
  </si>
  <si>
    <t>EJECUCION TRIMESTRE IV DE META</t>
  </si>
  <si>
    <r>
      <t xml:space="preserve">Se desarrollaron actividades de programacion y planeacion para la ejecucion de las actividades pertinentes para la vigencia.
</t>
    </r>
    <r>
      <rPr>
        <b/>
        <sz val="10"/>
        <color theme="1"/>
        <rFont val="Arial"/>
        <family val="2"/>
      </rPr>
      <t>Actividades Desarrolladas.</t>
    </r>
    <r>
      <rPr>
        <sz val="10"/>
        <color theme="1"/>
        <rFont val="Arial"/>
        <family val="2"/>
      </rPr>
      <t xml:space="preserve">
1</t>
    </r>
    <r>
      <rPr>
        <b/>
        <sz val="10"/>
        <color theme="1"/>
        <rFont val="Arial"/>
        <family val="2"/>
      </rPr>
      <t>/ Capacitación Historia de Yumbo:</t>
    </r>
    <r>
      <rPr>
        <sz val="10"/>
        <color theme="1"/>
        <rFont val="Arial"/>
        <family val="2"/>
      </rPr>
      <t xml:space="preserve">El objetivo es empezar a tejer la historia de Yumbo en una Línea de Tiempo. Donde se marquen las diferentes èpocas vividas en pro de la recuperaciòn de la memoria històtica del municipio.
</t>
    </r>
    <r>
      <rPr>
        <b/>
        <sz val="10"/>
        <color theme="1"/>
        <rFont val="Arial"/>
        <family val="2"/>
      </rPr>
      <t xml:space="preserve">2/Cuentos  para Colegios: </t>
    </r>
    <r>
      <rPr>
        <sz val="10"/>
        <color theme="1"/>
        <rFont val="Arial"/>
        <family val="2"/>
      </rPr>
      <t xml:space="preserve">Enviar cuentos a los colegios para que sean socializados con los estudiantes.,Se envía a los Profesores, coordinadores, rectores u Orientadores los temas pertinentes que tienen que ver con cuentos para socializar con los estudiantes. Estos a su vez lo envían a los Estudiantes y Padres de Familia. La idea es acercar a la lectura a los estudiantes, sabiendo que por esta época no hay bibliotecas abiertas y que adquirir un cuento es costoso.
</t>
    </r>
    <r>
      <rPr>
        <b/>
        <sz val="10"/>
        <color theme="1"/>
        <rFont val="Arial"/>
        <family val="2"/>
      </rPr>
      <t>3/Pintando la Historia:</t>
    </r>
    <r>
      <rPr>
        <sz val="10"/>
        <color theme="1"/>
        <rFont val="Arial"/>
        <family val="2"/>
      </rPr>
      <t xml:space="preserve">Enviar dibujos para que los estudiantes pinten y dibujen la historia del municipio de Yumbo. Se envía a los Profesores, coordinadores, rectores u Orientadores los temas pertinentes a pintar semanalmente. Estos a su vez reenvìan a sus estudiantes.
</t>
    </r>
    <r>
      <rPr>
        <b/>
        <sz val="10"/>
        <color theme="1"/>
        <rFont val="Arial"/>
        <family val="2"/>
      </rPr>
      <t xml:space="preserve">4/Taller Del Ahorro
</t>
    </r>
    <r>
      <rPr>
        <sz val="10"/>
        <color theme="1"/>
        <rFont val="Arial"/>
        <family val="2"/>
      </rPr>
      <t xml:space="preserve">Este taller es de educación no formal, utiliza la instrucción directa y el aprendizaje cooperativo como estrategias pedagógicas. Además, se vale de experiencias significativas para que los niños y los jóvenes participantes apliquen lo aprendido mediante el juego. Se entrega cartilla para marcar, dibujar y poner sus sueños. Se entrega información acerca del billete de $ 100.000 pesos. El ahorro hace parte del Patrimonio se les habla a los estudiantes del primer Banco de nuestro municipio que fue en Puerto Isaac.
</t>
    </r>
    <r>
      <rPr>
        <b/>
        <sz val="10"/>
        <color theme="1"/>
        <rFont val="Arial"/>
        <family val="2"/>
      </rPr>
      <t xml:space="preserve">5/Lectura Historia de Menga
</t>
    </r>
    <r>
      <rPr>
        <sz val="10"/>
        <color theme="1"/>
        <rFont val="Arial"/>
        <family val="2"/>
      </rPr>
      <t>Los estudiantes de las Instituciones se sientan en el suelo. Se ambienta con 25 libros, guitarra, ukelele e instrumentos para narrar cuentos con sonidos. Se les canta una canciòn, el Vampiro Negro, ellos hacen el coro. Se  narra una historia en voz alta. Se narra una historia con los instrumentos, la historia de el cacique Petecuy y su hija Menga, como parte de la historia de Yumbo. Se narra una historia de Guillermina. Se termina con los niños en la actividad de lectura donde ellos se apropian de un libro y lo leen.</t>
    </r>
  </si>
  <si>
    <t>Se realiza encuentro de bandas musicales del municipio donde participaroin 10 bandas locales de las cuales fueron bandas marciales y bandas de vientos, esta generada por  medio de un desfile y una presentancion  en el parque uribe.</t>
  </si>
  <si>
    <t>Se desarrollo el apoyo A encuentro de melomanos donde se generaron tres presentacionse de las cuales tuvo gran acogida, dentro de ellas fueron plazoleta las america, parque uribe y plazoleta del CAMY</t>
  </si>
  <si>
    <t>Se desarrollo la  actividad encuentro a la comuna, donde han generado mas de 10 espacios culturales donde se proyecta una  tarima movil y una tarima quieta esto con el fin de llevar diferentes representaciones artisticas a los sectores mas vulnerables y espacios de dispercion  social.</t>
  </si>
  <si>
    <t>Se desarrolla el plan de economia naranja donde queda registardo mediante acto administrativo de numero 10-03-18-63 de septiembre 16 de 2021</t>
  </si>
  <si>
    <t>Resolucion 10-03-18-63</t>
  </si>
  <si>
    <t>Se logra la adecucion pertinente en labores de resane, pintura, trabajos sanitarios y modernizacion, los cuales  en el primer piso se realizaron trabajos de resane y mantenimiento a la fachada del edificio, en el segundo piso se adecuaron tres oficinas de las cuales se les moderniza la luminaria y se adecua el cielo de estas, coo tambien se les hace labores de mantenimiento a los servicios sanitarios, en el tercer piso se desarrollan labores de pintura y mantenimiento  a las paredes en temas de humedades, com proposito general se hace mantenimiento a las escaleras de acceso de los 3 pisos del edificio.</t>
  </si>
  <si>
    <t>No se logro su ejecucion</t>
  </si>
  <si>
    <t>Formato FO-GA-18 , y Demas Docuemntos ubicados en el computador de Coordinación de Escuela.</t>
  </si>
  <si>
    <t>Se desarrollaron labores de diagnostico general para la generacion de actividades de rehabilitacion, mejoramiento y manteniemintos correctivos y preventivos de la insfraestructura artistica y cultural, se genrearon diferentes actividades de resane, dentro de ellas tercer piso todos los salones, arreglos pertinentes a medidas de bioseguridad. y mantenimiento general a la infraestructura de la biblioteca publica municipal ubicada en la carrera 5 y la sede de las cruces</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</si>
  <si>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t>
  </si>
  <si>
    <t>Secop II: SAMC-IMCY-004-2021 (Manifestación de interés (Menor Cuantía)) (Presentación de oferta)</t>
  </si>
  <si>
    <t>Se realiza labores de encerramiento donde se encuentra ubicado el Centro cultural de yumbo,esto con el fin de garantizar la seguridad de los activos institucionales. 
3,10 CERRAMIENTO TRAMO 3
3.1.1 Excavación manual ml 8,20
3.1.2 Suministro e instalación de roca muerta compacta m3 0,72
3.1.3 Viga de cimentación 25 x 25 cm de 3000 psi ml 8,20
3.1.4 Columna de 25 x 25 cm de 3000 psi ml 10,70
3.1.5 Acero de refuerzo flejado 60,000 psi kg 193,98
3.1.6 Viga de remate de mampostería de 12 x 25 cm 3000 psi ml 8,20
3.1.7 Muro en ladrillo común de 7x12x22 cm m2 18,04
3.1.8 Retiro de sobrantes en volqueta. Incluye sobreacarreo hasta el sitio de cargue de la volqueta. m3 4,23
3.1.9 Suministro e instalación de concertina sencilla 45 cm con accesorios de fijación ml 8,20
3.1.10 Suministro e instalación de tubo galvanizado cal 16x 2"- acabado con anticorrosivo y esmalte color
aluminio ml 3,28
3.1.11 Localización y replanteo ml 8,20
3,20 CERRAMIENTO TRAMO 4
3.2.1 Suministro e instalación de platinas para anclaje tubería galvanizada und 11,00
3.2.2 Suministro e instalación de concertina sencilla 45 cm con accesorios de fijación ml 11,70
3.2.3 Suministro e instalación de tubo galvanizado cal 16x 2"- acabado con anticorrosivo y esmalte color
aluminio ml 11,00
3,30 CERRAMIENTO TRAMOS 1, 2, 5, 6 Y 7
3.3.1 Excavación manual ml 141,45
3.3.2 Suministro e instalación de roca muerta compacta m3 12,38
3.3.3 Pilotes en concreto de 3000 psi Diametro = 20 cm H= 80 cm und 58,00
3.3.4 Viga de cimentación 25 x 25 cm de 3000 psi ml 141,45
3.3.5 Columna de 25 x 25 cm de 3000 psi ml 34,80
3.3.6 Acero de refuerzo flejado 60,000 psi kg 1299,30
3.3.7 Suministro e instalación de tubo galvanizado cal 16x 2"- acabado con anticorrosivo y esmalte color
aluminio ml 178,74
3.3.8 Suministro e instalación de malla eslabonada galv # 10 Rombo 2" soldada a tuberías en cada nudo de
las malla - acabado con esmalte color aluminio. ml 282,90
3.3.9 Suministro e instalación de tensores de malla en angulo 1 1/4 x 3/16 - Acabado con esmalte color
aluminio. ml 141,45
3.3.10 Antepecho en bloque de cemento 12 x 20 x 40 cm. Altura del antepecho 40 cm. ml 141,45
3.3.11 Construcción de cinta de remate sobre antepecho en bloque de cemento. ml 141,45
3.3.12 Retiro de sobrantes en volqueta. Incluye sobreacarreo hasta el sitio de cargue de la volqueta. m3 21,22
3.3.13 Suministro e instalación de concertina sencilla 45 cm con accesorios de fijación ml 141,45
3.3.14 Localización y replanteo ml 141,45
3,40 CERRAMIENTO TRAMO 8
3.4.1 Muro en ladrillo común de 7x12x22 cm m2 30,00
3.4.2 Retiro de sobrantes en volqueta. Incluye sobreacarreo hasta el sitio de cargue de la volqueta. m3 4,00
3,50 CERRAMIENTO TRAMOS 9 Y 10
3.5.1 Viga de remate de mampostería de 12 x 25 cm 3000 psi ml 20,00
3.5.2 Acero de refuerzo flejado 60,000 psi kg 67,50
3.5.3 Muro en ladrillo común de 7x12x22 cm m2 30,00
3.5.4 Retiro de sobrantes en volqueta. Incluye sobreacarreo hasta el sitio de cargue de la volqueta. m3 3,00
3.5.5 Suministro e instalación de concertina sencilla 45 cm con accesorios de fijación ml 43,40
3.5.6 Suministro e instalación de tubo galvanizado cal 16x 2"- acabado con anticorrosivo y esmalte color
aluminio ml 33,67</t>
  </si>
  <si>
    <t>Secop II SAMC-IMCY-003-2021 (Manifestación de interés (Menor Cuantía)) (Presentación de oferta)</t>
  </si>
  <si>
    <t>Con gran satisfaccion se desarrollo la 5ta feria del patrimonio donde se generaron alianzas con diferentes museos de la region como tambien se apoyo a la poblacion artesana del municipio de yumbo.OBJETIVO DE LA ACTIVIDAD El objetivo es mostrar a los estudiantes y a la comunidad los diferentes museos de la regiòn, tanto de Yumbo como del Valle del Cauca. Ademàs de conocerlos saber de sus actividades centrales, que ofrecen y que temàtica manejan y ofrecen para conocimiento de la historia del Valle del Cauca como parte del patrimonio cultural de la naciòn.
DESCRIPCION DE LA ACTIVIDAD Participaron 16 museos, los culaes tenian cada uno un stand donde ofrecìan su producto, contaban su actividad a la comunidad en general y a los estudiantes del municipio de Yumbo. La divulgaciòn hace parte de esta actividad en quinte versiòn. RESULTADOS La V feria se realizò el 22 de octubre con un resultado positivo, ya que a pesar de la incertudumbre por lo del COVID 19, los colegios participaron con la llevada de algunos grupos al evento como parte del conocimiento de la historia del municipio y conocimiento de algunos museos que participaron. Los Museos que vinieron al evento y participantes fueron, por Yumbo, el IMCY, la biblioteca municipal de Yumbo, Museo San Sebastiàn, Museo Mulalò, Museo Montañitas, Afro Yumbo, Umata. Por Cali, Biblioteca Departamental de Cali, Museo de la Salsa, Museo Jairo Varela, Banco de la Repùblica, INCIVA, Museo Muli, Museo arte religioso la Merced, Museo Arqueològico La Merced.</t>
  </si>
  <si>
    <t xml:space="preserve">Se realiza concierto gospel donde participaln diferentes iglesias y cultos religiosos del municipio, con el fin de garantizar inclusion y lograr extendernos con la participacion ciudadana. Esta se realiza de forma virtual en las instalacioes de instituto Municipal de Cultura de Yumbo. OBJETIVO DE LA ACTIVIDAD Brindar una alternativa musical espiritual y religiosa a la comunidad de Yumbo.
DESCRIPCION DE LA ACTIVIDAD Se realiza el concierto Gospel en el Instituto Municipal de Cultura de Yumbo IMCY, con todos los protocolos de Bioseguridad, donde se presentan 7 agrupaciones cristianas.RESULTADOS La iniciativa de un concierto de mùsica espiritual y religiosa en la semana mayor es una alternativa que se presenta a la comunidad yumbeña. Los resultados son satisfactorios de acuerdo a los comentarios que se hacìan en la transmisiòn en vivo que se realizò por Facebook Live.
</t>
  </si>
  <si>
    <t xml:space="preserve">Se realizaron diferentes estratejias con el fin de soportar y generar apoyo a los museos municipales esto con el fin de apoyar y fortalecer el patrimonio cultural del municipio. Dentro de estas estrategias se apoyo con insumos para la publicidad de estos. OBJETIVO DE LA ACTIVIDAD El objetivo es promocionar a travès de sensibilzaciòn y entrega de material para promocionar los museos.
DESCRIPCION DE LA ACTIVIDAD Se entrega material de promociòn en el marco de la V Feria del Patrimonio a los museos de Yumbo. Se entregan pendones, rompe tràficos, plegables, banderas de Yumbo, Colombia y Valle del Cauca, con el fin de fortalecer los procesos de promociòn.RESULTADOS Actividad de gran aceptaciòn por parte de los museos de Yumbo como Museo Ancestral de Mulalò, Museo Montañitas, Museo San Sebastiàn y Museo de los Bomberos Yumbo. Quedaron altamente agradecidos ya que el material de promociòn que se les entregò es pertinente para promocionar los museos. Muchos testimonio quedaron registrados en agradecimiento. CANTIDAD DE POBLACION IMPACTADA 20  personas
</t>
  </si>
  <si>
    <r>
      <t xml:space="preserve">Se desarrollaron actividades de programacion y planeacion para la ejecucion de las actividades pertinentes para la vigencia .
Capacitación en la Ley 1185 de 2008 donde se habla de Patrimonio Cultural de una Nación. Al igual se habla de Patrimonio Arqueológico, Patrimonio Material, Patrimonio Inmaterial y Patrimonio Arqueológico. 
</t>
    </r>
    <r>
      <rPr>
        <b/>
        <sz val="10"/>
        <color theme="1"/>
        <rFont val="Arial"/>
        <family val="2"/>
      </rPr>
      <t xml:space="preserve">Descripcionn de la actividad: </t>
    </r>
    <r>
      <rPr>
        <sz val="10"/>
        <color theme="1"/>
        <rFont val="Arial"/>
        <family val="2"/>
      </rPr>
      <t xml:space="preserve">Se envía la Ley del Patrimonio 1185 por WhatsApps a todos los estudiantes y que ademá de conocerla, que sepan que existe una Ley que protege nuestro Patrimonio. Los estudiantes tienen una responsabilidad como ciudadanos de Proteger, Salvaguardar, Recuperar, Sotener, Conservar y Divulgar el Patrimonio del Municipio de Yumbo.
</t>
    </r>
    <r>
      <rPr>
        <b/>
        <sz val="10"/>
        <color theme="1"/>
        <rFont val="Arial"/>
        <family val="2"/>
      </rPr>
      <t xml:space="preserve">Ejecutadas:
Socialización de la Ley 1185 de 2008 protección y salvaguardia del Patrimonio Cultural para 27 colegios.
Abril 23 Ley Patrimonio
Junio 21 Ley Patrimonio
Agosto 20 Ley del Patrimonio
Septiembre 10 Ley del Patrimonio
Septiembre 15 Ley Patrimonio Pedro Sànchez Tello
Septiembre 15 Ley Patrimonio Antonia Santos
Septiembre 16 Ley del Ahorro Antonia Santos
Septiembre 23 Ley Patrimonio Manuela Beltràn
Septiembre 30 Ley Patrimonio Antonia Santos
Octubre 08 Ley Patrimonio Colegio Àgape
0ctubre 08 Ley Patrimonio Jueves de Patrimonio
Octubre 28 Ley Patrimonio Ruta Universitaria, Univalle
Noviembre 08 Ley del Patrimonio Redes Sociales
CANTIDAD DE POBLACION IMPACTADA </t>
    </r>
    <r>
      <rPr>
        <sz val="10"/>
        <color theme="1"/>
        <rFont val="Arial"/>
        <family val="2"/>
      </rPr>
      <t>5.300 estudiantes.</t>
    </r>
    <r>
      <rPr>
        <b/>
        <sz val="10"/>
        <color theme="1"/>
        <rFont val="Arial"/>
        <family val="2"/>
      </rPr>
      <t xml:space="preserve">
RESULTADOS 
</t>
    </r>
    <r>
      <rPr>
        <sz val="10"/>
        <color theme="1"/>
        <rFont val="Arial"/>
        <family val="2"/>
      </rPr>
      <t>Los estudiantes reconocieron que existe un patrimonio cultural, el cual hay que conservarlo ya que en la actualidad se siguen encontrado vestigios e historias que hablan de nuestro municipio de Yumbo.  Aprendieron que hay que proteger, salvaguardar, conservar, sostener y divulgar nuestro Patrimonio Cultural.</t>
    </r>
    <r>
      <rPr>
        <b/>
        <sz val="10"/>
        <color theme="1"/>
        <rFont val="Arial"/>
        <family val="2"/>
      </rPr>
      <t xml:space="preserve">
</t>
    </r>
  </si>
  <si>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690</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</si>
  <si>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1081</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</si>
  <si>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272</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</si>
  <si>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92</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</si>
  <si>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339</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</si>
  <si>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391</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</si>
  <si>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508</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</si>
  <si>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55</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</si>
  <si>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25</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</si>
  <si>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5</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</si>
  <si>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231</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</si>
  <si>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300</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</si>
  <si>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464</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</si>
  <si>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472</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</si>
  <si>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191</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</si>
  <si>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715</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</si>
  <si>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36</t>
  </si>
  <si>
    <t>El objetivo de los talleres artísticos-culturales del Instituto Municipal de Cultura de Yumbo,  consiste en promover actividades para el desarrollo del pensamiento y la expresión creativa de las personas, y que este sentir puede ser compartido con otros y para otros. A través de la expresión artística y cultural buscamos que los niños, niñas, jóvenes y adultos puedan interactuar, compartir su realidad propia y aprender de otros. Impulsando así la formación, la libre expresión y el desarrollo personal y grupal. en esta modalidad se logro atender un total de: 510</t>
  </si>
  <si>
    <t xml:space="preserve">Se realiza planeacion y programacion de actividades para el cumplimiento de las actividades de Talleres establecidos por los planes proyectos y programas institucionales.  Durante la vigencia del año 2021 de febrero a diciembre se cumplió en un total de 100% el plan de acción  el primero y segundo semestre de 2021 se desarrollaron 18 talleres de formación artística y cultural con usuarios de la zona Urbana y Rural del Municipio de Yumbo en las siguientes modalidades: Guitarra, Danza moderna, Danza folclórica, Pre-ballet, Percusión antillana, Batería, Flauta, Teatro, Organeta, Violín, Dibujo y pintura, Técnica Vocal, Trompeta Y Saxo Clarinete, fotografía.
 Las dificultades que tuvimos este año fueron generadas por parte de la emergencia sanitaria mundial del COVID 19, que nos conduce al aislamiento preventivo y cuarentena donde las clases de los distintos talleristas se vieron desplazadas de los espacios habituales y nos obliga a replantear la realización las clases desde un nuevo formato y establecer la manera de adaptarnos a una nueva realidad, es así como surge la posibilidad de la virtualidad. El nuevo reto estaba en que varias de las áreas artísticas fundamentalmentepresenciales, esto llevó a los docentes y a nuestra coordinación a explorar creativamente y plantearnos el reto de enamorar a los estudiantes y evitar la inminente deserción. Así surgen las diversas actividades de trabajo mancomunado y las diferentes actividades artísticas que evidenciaron el desborde de talento de los talleristas y el haber logrado que se integraran los estudiantes y muchos de los padres de familia a los procesos que felizmente terminaron con dos versiones de muestras artísticas que evidenciaron la resiliencia y el empoderamiento del equipo de trabajo.    </t>
  </si>
  <si>
    <t>Se logra el 100% de la dotacion  de los mobiliarios priorizados</t>
  </si>
  <si>
    <r>
      <t>Se logra generar muestra de manera virtual y presencial donde los asistentes a los talleres de formacion artistica logan expresar sus talentosa la comunidad del municpio de yumbo. con un impacto aproximado de 12661 personas</t>
    </r>
    <r>
      <rPr>
        <b/>
        <sz val="10"/>
        <color theme="1"/>
        <rFont val="Arial"/>
        <family val="2"/>
      </rPr>
      <t xml:space="preserve">  PRIMER SEMESTRE:
MUESTRA ARTISTICA DE TALENTOS IMCY 2021 “LA REACTIVACIÓN CULTURAL” </t>
    </r>
    <r>
      <rPr>
        <sz val="10"/>
        <color theme="1"/>
        <rFont val="Arial"/>
        <family val="2"/>
      </rPr>
      <t xml:space="preserve">
MIERCOLES 21 DE JULIO DE 2021 INSTITUTO MUNICIPAL DE CULTURA
3:00 PM HIMNOS CORTOS
• BANDA SINFONICA IMCY: LIBARDO MORA • PINTURA Y DIBUJO: PIEDAD MONTAÑA • FLAUTA DULCE: JUAN CARLOS VELASCO • TROMPETA: LAUREANO DAVID ARBOLAEZ • PERCUSIÓN ANTILLANA: VAISEL CHAMIZO• BANDA MARCIAL: GUSTAVO RENGIFO• PINTURA Y DIBUJO: FREDDY QUINAYAS• FOTOGRAFÍA: FREDDY QUINAYAS• PERCUSIÓN FOLCLORICA: JUAN CARLOS PEÑA • DANZA FOLCLORICA: MARIA ISABLE ALOS• PINTURA Y DIBUJO: LEIDY MOLINA  • TEC. VOCAL: YUSETH DIAZ • DANZA MODERNA: JEAN CARLOS BANGUERO• TEATRO: HUGO ARMANDO ACOSTA 
JUEVES 22 DE JULIO DE 2021• TEATRO: GUSTAVO YUNIOR LENIS • PINTURA Y DIBUJO: JOSELYN PARRA • TEC. VOCAL: DAYRON PRADO • FOTOGRAFÍA: GUSTAVO YUNIOR LENIS• ORGANETA: MARIA NATALIA PARAMO• GUITARRA: ALEXANDER CERON • PINTURA Y DIBUJO: LEIDY MARCELA GONZALEZ• DANZA MODERNA: GORDY ALEJANDRO OCAMPO• MANUALIDADES: ELIZABETH PAZ CARDONA • VIOLIN: JUAN JOSÉ RODRIGUEZ • DANZA FOLCLORICA: RUBEN MONROY• DANZA MODERNA: JEISON CHATE • TROMPETA: WILLIAM MURCIA • PERCUSIÓN ANTILLANA: ROBINSON TORO• BANDA ESCUELA IMCY: JORGE ANDRES MONÁ 
VIERNES 23 DE JULIO DE 2021• PERCUSIÓN FOLCLORICA: GUSTAVO BECERRA HERNANDEZ  • ORGANETA: JERSY ENRIQUEZ• GUITARRA Y BAJO: WALTER RAMOS 
• FLAUTA DULCE: JULIO CESAR RIVAS • PINTURA Y DIBUJO: IRNE GARCIA MOTTA• GUITARRA: JHONNY OREJUELA GAMBOA • BATERIA: CRISTIAN QUINTERO • MANUALIDADES: BLANCA ESCANDON• DANZA FOLCLORICA: AQUILES MONTENEGRO • PREBALLET: JESICA PEREZ• TEC. VOCAL: PAOLA PUERTA• DANZA MODERNA: MARA HERNANDEZ 
  </t>
    </r>
    <r>
      <rPr>
        <b/>
        <sz val="10"/>
        <color theme="1"/>
        <rFont val="Arial"/>
        <family val="2"/>
      </rPr>
      <t>SEGUNDO SEMESTRE:     MUESTRA ARTISTICA DE TALENTOS IMCY 2021
“EL MUNDO MÁGICO DE ELIZABETH PAZ CARDONA”</t>
    </r>
    <r>
      <rPr>
        <sz val="10"/>
        <color theme="1"/>
        <rFont val="Arial"/>
        <family val="2"/>
      </rPr>
      <t xml:space="preserve">
MARTES 30 DE NOVIEMBRE APERTURA DE EXPOSICIÓN: 2:00PM (IMCY)
EXPOSICIÓN DE FOTOGRAFÍA, MANUALIDADES, DIBUJO Y PINTURA. 
SALA DE EXPOSICIÓN, SALON DE CONFERENCIAS Y SALON DE BAILE 
GUSTAVO YUNIOR LENIS, PIEDAD MONTAÑA, LEIDY GONZALES, LEIDY MOLINA, JOSELYN PARRA, IRNE GARCIA, BLANCA ESCANDON. 
PARQUE BELALCAZARMARTES 30 DE NOVIEMBRE
HORA: 3:00 PM
• BANDA SINFONICA IMCY: LIBARDO MORA • BATERIA: CRISTIAN QUINTERO• GUITARRA: ALEXANDER CERON• ORGANETA: JERSY ENRIQUEZ • TEC. VOCAL: DAYRON PRADO • TROMPETA: LAUREANO DAVID ARBOLAEZ • DANZA FOLCLORICA: RUBEN MONROY 
MIERCOLES 01 DE DICIEMBRE PARQUE BELALCAZARHORA: 3:00 PM
• PERCUSIÓN FOLCLORICA: JUAN CARLOS PEÑA • FLAUTA DULCE: JUAN CARLOS VELASCO • GUITARRA Y BAJO: WALTER RAMOS  • TROMPETA: WILLIAM MURCIA • PERCUSIÓN ANTILLANA: ROBINSON TORO• BANDA ESCUELA IMCY: JORGE ANDRES MONÁ • PERCUSIÓN ANTILLANA: VAISEL CHAMIZO
AUDITORIO IMCYHORA: 7:30 PM 
• TEATRO: GUSTAVO YUNIOR LENIS  
PARQUE BELALCAZAR HORA: 3:00 PM
SÁBADO 04 DE DICIEMBRE• BANDA MARCIAL: GUSTAVO RENGIFO• FLAUTA DULCE: JULIO CESAR RIVAS • TEC. VOCAL: PAOLA PUERTA • GUITARRA: JHONNY OREJUELA GAMBOA • TEC. VOCAL: YUSETH DIAZ • DANZA MODERNA: MARA HERNANDEZ • PREBALLET: JESICA PEREZ
AUDITORIO IMCY HORA: 7:30 PM 
• TEATRO: HUGO ARMANDO ACOSTA 
PARQUE BELALCAZAR
HORA: 3:00 PM
DOMINGO 05 DE DICIEMBRE• PERCUSIÓN FOLCLORICA: GUSTAVO BECERRA HERNANDEZ  • ORGANETA: NATALIA PARAMO • VIOLIN: JUAN JOSÉ RODRIGUEZ • DANZA MODERNA: JEISON CHATE• DANZA FOLCLORICA: MARIA ISABLE ALOS• DANZA MODERNA: GORDY ALEJANDRO OCAMPO• DANZA FOLCLORICA: AQUILES MONTENEGRO • HOMENAJE ELIZABETH PAZ CARDONA • DANZA MODERNA: JEAN CARLOS BANGUERO
</t>
    </r>
  </si>
  <si>
    <r>
      <t xml:space="preserve">Se vienen desarrollando 2 procesos de bandas sinfonicas uno en la institucion educativa titan y otra en la zona rural montañitas y la otra en banda sinfonica en la institucion educativa cordoba </t>
    </r>
    <r>
      <rPr>
        <b/>
        <sz val="10"/>
        <color theme="1"/>
        <rFont val="Arial"/>
        <family val="2"/>
      </rPr>
      <t>OBJETIVO DE LA ACTIVIDAD</t>
    </r>
    <r>
      <rPr>
        <sz val="10"/>
        <color theme="1"/>
        <rFont val="Arial"/>
        <family val="2"/>
      </rPr>
      <t xml:space="preserve">  PROMOVER Y FORTALECERLOS PROCESOS DE TALLERES DE BANDA SINFONICA – BANDA MUSICO MARCIAL  DE FORMACIÓN ARTISTICA Y CULTURAL  DEL INSTITUTO MUNICIPAL DE CULTURAL DE YUMBO. 
</t>
    </r>
    <r>
      <rPr>
        <b/>
        <sz val="10"/>
        <color theme="1"/>
        <rFont val="Arial"/>
        <family val="2"/>
      </rPr>
      <t xml:space="preserve">DESCRIPCION DE LA ACTIVIDAD </t>
    </r>
    <r>
      <rPr>
        <sz val="10"/>
        <color theme="1"/>
        <rFont val="Arial"/>
        <family val="2"/>
      </rPr>
      <t xml:space="preserve">
Se realiza difusión de las inscriciones a talleres de formación artistica y cultural para el segundo semestre de manera virtual, por los diferentes medios y redes de la entidad. 
Se realiza una convocatoria general de manera externa donde se permite que las diferentes instituciones educativas, juntas de acción comunal, organizaciones, fundaciones entre otros envien oficios de solicitud de talleres para realizar trabajos con la comunidad del municipio de Yumbo. 
</t>
    </r>
    <r>
      <rPr>
        <b/>
        <sz val="10"/>
        <color theme="1"/>
        <rFont val="Arial"/>
        <family val="2"/>
      </rPr>
      <t xml:space="preserve"> CANTIDAD DE POBLACION IMPACTADA </t>
    </r>
    <r>
      <rPr>
        <sz val="10"/>
        <color theme="1"/>
        <rFont val="Arial"/>
        <family val="2"/>
      </rPr>
      <t xml:space="preserve">
COMUNIDAD PARTICIPANTES TOTAL DE 222 PERSONAS 
</t>
    </r>
    <r>
      <rPr>
        <b/>
        <sz val="10"/>
        <color theme="1"/>
        <rFont val="Arial"/>
        <family val="2"/>
      </rPr>
      <t xml:space="preserve">RESULTADOS </t>
    </r>
    <r>
      <rPr>
        <sz val="10"/>
        <color theme="1"/>
        <rFont val="Arial"/>
        <family val="2"/>
      </rPr>
      <t xml:space="preserve">
SE REALIZÓ EL PROCESOS DE TALLERES PARA LA PROMOCIÓN ARTISTICA Y CULTURAL DE (BANDA SINFONICA – BANDA MUSICO MARCIAL)
AYUDANDO AL FORTALECIMIENTO Y PROMOCIÓN DE LOS BENEFICIADOS   CON TALLERES DE FORMACION EN INSTITUCIONES EDUCATIVAS Y COMUNIDAD EN GENERAL MEJORANDO LA IDENTIDAD CULTURAL MEDIANTE LAS COSTUMBRES Y  TRADICIONES DE CADA UNO DE LOS TALLERES DE FORMACIÓN ARTISTICA DEL INSTITUTO MUNICIPAL DE CULTURA. 
</t>
    </r>
  </si>
  <si>
    <r>
      <t>Objetivo: Realizar el encuentro de egeresados para hacer seguimiento  de los estudiantes graduados en diferentes años y enterarnos por ellos mismos que ha psado con sus carreras musicales despues de haber obtendio su titulo. Descripcion de la actividad: Realizar nual el encuentro de egresados imcy donde se busque la integracion de la familia imcy vivenciando la trayectoria musical de cada uno de los egresados, todo esto s elleva acabo mediante una cena, conversatorio y entrega de suvenire.</t>
    </r>
    <r>
      <rPr>
        <b/>
        <sz val="10"/>
        <color theme="1"/>
        <rFont val="Arial"/>
        <family val="2"/>
      </rPr>
      <t xml:space="preserve"> Cantidad poblacion impactada:</t>
    </r>
    <r>
      <rPr>
        <sz val="10"/>
        <color theme="1"/>
        <rFont val="Arial"/>
        <family val="2"/>
      </rPr>
      <t xml:space="preserve"> 47 asistentes entre estudiantes y egresados de diferetes  promociones </t>
    </r>
  </si>
  <si>
    <t xml:space="preserve">Cumplimiento del cronograma trazado para los dos semestres  del año 2021 en su pensum académico de los semestres 2° y 4°, 1 y 3, finalizando cada semestre se debe de realizar las audiciones una en julio y la otra en diciembre,DESCRIPCION DE LA ACTIVIDAD En cada semestre se debe de realizar una audicion donde los estudiantes de 1,2,3,4  muestra, su trabajo realizado durante el periodo academico, con cada uno de sus maestros Cantidad Poblacion IMpactada: 84 Personas entre estudinate sy acompañantes.
LUGAR DE LA ACTIVIDAD Auditorio del  Instituto Municipal de Cultura
FECHA DE LA ACTIVIDAD  12 de julio -2021 HORA DE LA ACTIVIDAD 5:00 PM
</t>
  </si>
  <si>
    <t>Con rotundo éxito se logra ejecutar el  Encuentro Nacionales de Danzas "Nuestra Tierra - IMCY 2021" donde se conto con diferentes agrupaciones nacionales y 1 internacional, este evento se presento de forma semipresencial donde las trasmision se hace de forma presencial. Objetivo de la actividad: Fomentar la integracion y el desarrollo de la danza folclorica promoviendo asi el desarrollo del turismo, el encuentro contribuye al fortalecimiento del tejido social, al defensa de los valores, la tradicion, el sentido de pretenencia y el disfrute de la danza como expresion de nuestra nacionalidad.
Descripcion de la actvidad:  Se invitaron 4 Agrupaciones Nacionales, 2 Departamentales y 6 Municipales y como invitado especial  El pais de Mexico .Esta actividad tuvo como impacto un aproximado de 4300 interaciones con un alcance de 26874.</t>
  </si>
  <si>
    <t>Con alegria se ejecuto el 28 Encuentro nacional de Musica Colombiana "Julio Cesar Garcia Ayala" donde se obtuvo una participacion 3500 personas impactadas directamente como a su vez un alcance virtual en redes sociales de 3019 interacciones, este magno evento tvo la participacion de  25 agrupaciones donde 7 fueron de nivel nacional y el resto locales.</t>
  </si>
  <si>
    <t>Formato FO-GE-12</t>
  </si>
  <si>
    <t xml:space="preserve">Con gran éxito se desarrollo el 8 encuentro de teatro donde tuvo gran participacion y mas de 10 espacios y  15 agrupaciones teatrales.
PARQUE BELALCAZAR  Santa Palabra -Narracion Oral - incolballet 6:00 pm   Desmontando a Shakespeare- Compañía Tragica de Payasos- Bogota DC. 6:00 pm      Free Dance - Jhon Alex eDario -Monologo 8:00 pm
CCY oliver Button es una Nena - Baul Polisemico, Barranquilla 10:00 am  Mi Amigo Draco - Bellas Artes 10:00 am   Zoologia - Fundacion Artisitica y cultural Barba 3:00 pm
IMCY    Alicia en el Maravilloso Pais de los Adultos - Bellas Artes - 7:00 PM  La buena Abogada - David Garcia Molina (Yumbo) 8:00 pm  Pachin y sus canciones- Crearte pereira 3:00 pm     poeta Boga Boga - Dulce Compañía 6:30pm  
SINTRA MUNICIPIO    La Mujer Sola - Analu Lenis Zuluaga (yumbo) 8:00 pm  Cuadros Cortos - Baul Polisemico-Barranquilla 7:00 pm   El Club de las Flores Rotas - Bellas Artes  7:00 pm
CASA PA FUERA Dionicio Calderon   E-m@ail y Otras Costuras - Cuaderno de Notas Teatral (Yumbo) 8:30 pm  La Casa del Terror Ambiental - Pa Fuera Producciones (Yumbo) 8:00 pm  
SUTIMAC   El Uno por Ciento del uno Por Ciento - Fundacion Cielo Azul (yumbo) 8:00 pm
UNIVALLE Sede Yumbo      Tu Recuerdo me Dejo Frio - Aescena - Cali - 7:30 pm  cali      Pinocho - Tropa Teatro_ Pereira 7:00 pm
Plazoleta Barrio la Americas    Cirkompañia Betehl - Yumbo Posguerreando - Cali - 4:OO PM
Se logra un impacto aproximado de  7170 personas puesto que logramos generar tres eventos en la plazoleta del parque belalcazar, 1 en launiversida del valle.
 </t>
  </si>
  <si>
    <t>El objetivo de esta actividad es promover en la comunidad artística y cultural del municipio de Yumbo el emprendimiento artístico y cultural como proyecto de vida, fortaleciendo el sector cultural y potenciándolo como renglón importante de la economía municipal en el marco de la economía naranja, la cual involucra las diferentes manifestaciones artísticas y culturales. Se configuró un espacio con capacidad para 180 personas, al cual asistieron 50 artistas pertenecientes a diversas agrupaciones artísticas y culturales del municipio de Yumbo, al igual que algunos artistas independientes, los cuales presenciaron la capacitación. 
 Se logró la sensibilización y participación activa de los artistas en la construcción colectiva del concepto de emprendimiento artístico y cultural.
 Se logró vincular el concepto de economía naranja y la importancia de la participación de las empresas artísticas y culturales en la economía nacional de manera formal
 Se logró el entendimiento colectivo frente a la importancia de la formalización de las actividades artísticas y culturales.
 Se generó conciencia en la comunidad asistente, sobre la importancia de emprender y formalizar las actividades artísticas y culturales para el aprovechamiento de las oportunidades en el sector.
 Se hizo entrega de material informativo de apoyo para la capacitación brindada.
 Se realizó el acompañamiento técnico de un grupo Musical del municipio de Yumbo, para la formalización de su actividad.
 Se generó la producción de los estatutos de conformación de la fundación, para un grupo artístico y cultural del municipio de Yumbo.
 Se realizó el registro ante cámara de comercio, oficina Yumbo, de una fundación de un grupo artístico y cultural del municipio de Yumbo.</t>
  </si>
  <si>
    <t xml:space="preserve">NOMBRE DE LA ACTIVIDAD  Actualización de carteleras informativas Institucionales del IMCY 
OBJETIVO DE LA ACTIVIDAD Informar eventos y actividades por medio de boletines, flayers,  circulares, entre otras 
DESCRIPCION DE LA ACTIVIDAD Reemplazar la información de las carteleras las cuales constan de: Boletines, flayers, circulares, entre otras.
(febrero) Durante el mes se publicaron 2  boletines de prensa con información actual de eventos  
(Marzo) Durante el mes se publicaron 7  boletines de prensa con información actual de eventos  
(Abril) Durante el mes se publicaron 3 boletines de prensa con información actual de eventos  
Mayo, Boletín 13 Botón PSE        
Mayo, Boletín 14 Aplazamiento del concurso de Danza en Parejas
Junio, Boletin 15, Inscripciones de Escuela de artes Integradas        
Junio, Boletín 16 Convocatiria Estímulos
Junio, Boletín 17 Inscripción Talleres de Formación Artística 
Junio, Boletín 18 Nueva fecha de Concurso de Danza por Parejas
Junio, Afiche actualizado del Concurso de Danza en Parejas
Julio, Boletin 18 Cambio de fecha concurso de parejas
Julio, Boletín 19 Grado y Audición de la Escuela
Julio, Boletín 20 Ganadores del Concurso Nacional de Danzas Soy Colombiano
Julio, Boletín 21 Muestras Artísticas        
Agosto, Boletín 22 Vacacines Creativas
Agosto, Boletín 23 Encuentro de Danzas Nuestra Tierra
Afiche del Encuentro de Danzas Nuestra Tierra
Agosto, Boletín 24 Concuerso Anual del Cuento Literario
Agosto, Boletín 25 Pre temporada Teatral
Septiembre Boletín 26 Modificación convocatoria
Septiembre Boletín 27 Convocatoria Interpretes de Música Colombiana
Septiembre Boletín 28 convocatoria Cultura a la Comuna
Octubre Boletín 29 Feria del Patrimonio
Octubre Boletín 30 Encuentro Nacional de Teatro
Noviembre, Boletín 31 Agenda cultural de noviembre
Noviembre, Boletín 32 Encuentro interpretes de músicacolombiana
Noviembre, Boletín 33 Muestras Artísticas
Diciembre, Boletín 34 Cuento Literario
Diciembre, Boletín 35 Bailalo
Diciembre, Boletín 36 Resumen final
LUGAR DE LA ACTIVIDAD Entrada del IMCY, primer piso, segundo piso y tercer piso.  
</t>
  </si>
  <si>
    <t xml:space="preserve">OBJETIVO DE LA ACTIVIDAD  Mantener la página Web y redes de la entidad actualizada con información concerniente a eventos y actividades del IMCY     
DESCRIPCION DE LA ACTIVIDAD Estar en constante actualización de la página Web y redes  de la entidad en lo concerniente a: Información de los Boletines, flayers, circulares, entre otras. 
LUGAR DE LA ACTIVIDAD  Sitio Web www.imcy.gov.co 
Durante los meses de Febrero a Abril del 2021 realizaron 4  cambios en piezas publicitarias del Banner de la Pagina Web  y subió información en el Link de Noticias con  información actual de los eventos y noticias de la entidad. (12 Boletines de prensa). 
Durante el mes de mayo se realizó 2 cambios, mes de Junio del 2021 se  realizaron 2  cambios en piezas publicitarias del Banner de la Pagina Web  y subió información en el Link de Noticias con  información actual de los eventos y noticias de la entidad. (6 Boletines de prensa de Mayo a Junio).  
Durante el mes de Julio se realizó 1 cambios, mes de Agosto del 2021 se  realizaron 2  cambios en piezas publicitarias del Banner de la Pagina Web  y subió información en el Link de Noticias con  información actual de los eventos y noticias de la entidad. (8 Boletines de prensa de Julio - Agosto). Actualización en Informe PQRS Enero-Julio (29 de julio)
Actualizacion de fecha convovatoria Estimulos (09 de septiembre).
Durante el mes de Septiembre se realizó 1 cambio y el mes de octubre del 2021 se  realizo 2  cambios en piezas publicitarias del Banner de la Pagina Web  y subió información en el Link de Noticias con  información actual de los eventos y noticias de la entidad. (Boletines de prensa de septiembre - octubre). Durante el mes de noviembre se realizó 1 cambio y el mes de diciembre del 2021 se  realizo 1  cambio en piezas publicitarias del Banner de la Pagina Web  y subió información en el Link de Noticias con  información actual de los eventos y noticias de la entidad. (Boletines de prensa de noviembre - diciembre). Tres actualizaciones en la plataforma con información administrativa del instituto.
</t>
  </si>
  <si>
    <t>OBJETIVO DE LA ACTIVIDAD  Realizar boletines de prensa con el fin de mantener  informada la comunidad del Municipio de Yumbo sobre los eventos y programas que promueve la entidad 
DESCRIPCION DE LA ACTIVIDAD Estar sacando constantemente boletines de prensa con información concerniente a la entidad para ser enviados  a los diferentes medios de comunicación, carteleras, página web y redes sociales con que cuenta la entidad.
LUGAR DE LA ACTIVIDAD  Carteleras, Sitio Web www.imcy.gov.co , Redes Sociales y Medios de Comunicación   
Febrero se realizaron 2 boletines de prensa con información actual de los eventos y noticias de la entidad.        
Marzo se realizaron 7 boletines de prensa con información actual de los eventos y noticias de la entidad.        
Abril se realizaron 3 boletines de prensa con información actual de los eventos y noticias de la entidad.        
Mayo, Boletín 13 Botón PSE        
Mayo, Boletín 14 Aplazamiento del concurso de Danza en Parejas
Junio, Boletin 15, Inscripciones de Escuela de artes Integradas        
Junio, Boletín 16 Convocatiria Estímulos
Junio, Boletín 17 Inscripción Talleres 
Junio, Boletín 18 Nueva fecha de Concurso de Danza por Parejas
Julio, Boletín 18 Cambio de fecha concuerso de danza en parejas
Julio, Boletín 19 Grado y Audición de la Escuela
Julio, Boletín 20 Ganadores del Concurso Nacional de Danzas Soy Colombiano
Julio, Boletín 21 Muestras Artísticas        
Agosto, Boletín 22 Vacacines Creativas
Agosto, Boletín 23 Encuentro de Danzas Nuestra Tierra
Agosto, Boletín 24 Concuerso Anuel del Cuento Literario
Agosto, Boletín 25 Pre temporada teatral
Boletín 26 Modificación convocatoria 
Boletín 27 Convocatoria Interpretes de Música Colombiana
Boletín 28 Convocatoria Cultura a la Comuna
        Boletín 29 Feria del Patrimonio
Boletín 30 Encuentro Nmacional de Teatro
Noviembre, Boletín 31 Agenda cultural de noviembre
Noviembre, Boletín 32 Encuentro interpretes de músicacolombiana
Noviembre, Boletín 33 Muestras Artísticas
Diciembre, Boletín 34 Cuento Literario
Diciembre, Boletín 35 Bailalo
Diciembre, Boletín 36 Resumen final
vv</t>
  </si>
  <si>
    <t>Se logra establecer un informe final de todo lo realizado durante la vigencia 2021 en cuanto a como la comunidad  se entera de los eventos que desarrolla el instituto municipal de Cultutra de Yumbo, y cual es la mejor estrategia para llegarle a toda la comunidad.</t>
  </si>
  <si>
    <t>Archivo de gestion proceso de Comunicación</t>
  </si>
  <si>
    <t>OBJETIVO DE LA ACTIVIDAD  Realizar programas en el espacio de la emisora local con el fin de mantener  informada la comunidad del Municipio de Yumbo sobre los eventos y programas que promueve la entidad 
DESCRIPCION DE LA ACTIVIDAD Se realizan programas radiales  todos los días miercoles a las 11:30am con información concerniente a la entidad y los programas que se desarrollan dentro de la misma, agenda cultural, eventos, etc.
Al mes de septiembre se han realizado 22 programas de noticultural
En el mes de octubre se realizaron 4 programas de noticultural 
En noviembre y diciembre se  realizaron  7 programas de noticultural</t>
  </si>
  <si>
    <t xml:space="preserve">OBJETIVO DE LA ACTIVIDAD  Realizar piezas publicitarias que permitan una mejor promoción de los eventos y actividades del IMCY   
DESCRIPCION DE LA ACTIVIDAD Sacar piezas publicitarias con buena calidad de imagen y resolución las cuales se montan en la Página Web y Redes Sociales y algunas se imprimen
LUGAR DE LA ACTIVIDAD Carteleras, Sitio Web www.imcy.gov.co , Redes Sociales y Medios de Comunicación   
(Febrero) Se realizaron 3 piezas publicitarias que promosionan eventos y noticias de la entidad.  
(Marzo) Se realizaron 4 piezas publicitarias que promosionan eventos y noticias de la entidad.  
(Abril) Se realizaron 13 piezas publicitarias que promosionan eventos y noticias de la entidad.  
Mayo 29 piezas publicitarias; Noticultural en la web 1, fechas conmemorativas 9, Yumbo ilustrado 4, piezas informativas 5, piezas de Municipalidad 3, Cultura ciudadana 2, Jueves de Patrimonio 3, Concurso danza en parejas 1, Biblioteca Municipal 1.
Junio 44  piezas publicitarias; Noticultural en la web 2, Noticultural  fechas conmemorativas 5, Yumbo ilustrado 4, piezas informativas 6, Cultura ciudadana 3, Jueves de Patrimonio 4, Concurso danza en parejas 2, Biblioteca Municipal 6, Reactivación Cultural 6, Conversando con el IMCY 2, Escuela de Música 1, Talleres de Formación Artística 3
Julio  70  piezas publicitarias; Noticultural en la web 2, fechas conmemorativas 5, Yumbo ilustrado 4, piezas informativas 5, , Cultura ciudadana 7, Jueves de Patrimonio 6, Concurso parejas de danza 11 , Biblioteca Municipal  7, vacaciones creativas 8,  talleres 8, conversando con el IMCY 1, Escuela de música 4, vacunación 2
Agosto 56  piezas publicitarias;  fechas conmemorativas 8, Yumbo ilustrado 3, piezas informativas 2, Cultura ciudadana 5, Jueves de Patrimonio 4, Encuentro de Danzas 18, Biblioteca Municipal 3,  Conversando con el IMCY 1, Escuela de Música 1, Talleres de Formación Artística 3, cuento literario 3, Pre temporada teatral 3, vacaciones creativas 2
Septiembre  50  piezas publicitarias; Noticultural en la web 0, fechas conmemorativas 2, Yumbo ilustrado 3, piezas informativas 11, , Cultura ciudadana 5, Jueves de Patrimonio 8, Biblioteca Municipal  8,  talleres de formación artistica 5, conversando con el IMCY 1, Convocatorias 6, noticultural en la radio 1.
Octubre 73  piezas publicitarias;  fechas conmemorativas 4, Yumbo ilustrado 3, piezas informativas 4, Cultura ciudadana 5, Jueves de Patrimonio 4, Encuentro de Teatro  37, Biblioteca Municipal  5, Bailalo 1, Cultura a la comuna 3, noticultural en la web 1, Feria del Patrimonio 6
Noviembre  62  piezas publicitarias; Noticultural en la web 0, fechas conmemorativas 4, Yumbo ilustrado 2, piezas informativas 4 , Cultura ciudadana 2, Jueves de Patrimonio 4, Biblioteca Municipal  3,  Bailalo 3, Encuentro de Música 20, cultura a la comuna 9, encuentro de bandas 3, encuentro Melomanos 3, encuentro teatro 4, muestras artisticas 1 
Diciembre 41  piezas publicitarias;  fechas conmemorativas 2, Yumbo ilustrado 2, piezas informativas 4, Cultura ciudadana 2, Jueves de Patrimonio 3, Biblioteca Municipal  4, Bailalo 3, Cultura a la comuna 11, Escuela de artes integradas 2, muestras artisticas 6, Melomanos 1, encuentro interpretes musica 1.
</t>
  </si>
  <si>
    <t xml:space="preserve">OBJETIVO DE LA ACTIVIDAD  Realizar comerciales en video que permitan la promoción de los eventos más importantes que realiza la entidad 
DESCRIPCION DE LA ACTIVIDAD Sacar comerciales publicitarios que tengan  buena calidad de imagen  para montan el la Pagina Web y Redes Sociales y enviara los medios de comunicación 
LUGAR DE LA ACTIVIDAD  Sitio Web www.imcy.gov.co , Redes Sociales y Medios de Comunicación   
Febrero Video emotivo del IMCY 
Marzo realizacion video campaña Cultura ciudadana espacios discapacitados CCY
Marzo se realizo video de la rendicion de cuentas de la vigencia 2020
Marzo Se realizo comercial que promociona el XV Concurso Nacional de Danza en Pareja IMCY 2021
En Mayo no se realizaron comerciales
En Junio no se realizaron comerciales
En Julio se realizo comercial de Encuentro de Danzas
En Agosto no se realizaron comerciales
En Septiembre no se realizaron comerciales
En octubre se realiza comercial de teatro
En noviembre se realiza el comercial del encuentro de interpretes de música colombiana
En diciembre no se realizan comerciales
</t>
  </si>
  <si>
    <r>
      <t xml:space="preserve">Con el objetivo de reactivar el sector cultural del municipio de Yumbo se ha logrado establecer espacios para la comunidad, tales como:
</t>
    </r>
    <r>
      <rPr>
        <b/>
        <sz val="10"/>
        <color theme="1"/>
        <rFont val="Arial"/>
        <family val="2"/>
      </rPr>
      <t>NOMBRE DE LA ACTIVIDAD</t>
    </r>
    <r>
      <rPr>
        <sz val="10"/>
        <color theme="1"/>
        <rFont val="Arial"/>
        <family val="2"/>
      </rPr>
      <t xml:space="preserve">
Día del Árbol OBJETIVO DE LA ACTIVIDAD
Fortalecimiento de la diversidad de expresiones culturales y la economía creativa mediante estrategias de Fomento y Difusión artística y cultural del Municipio de Yumbo. DESCRIPCION DE LA ACTIVIDAD
Celebrar el día del árbol también hace parte de nuestra cultura ambiental. Promovamos la protección de nuestro medio ambiente y la arborización de nuestro espacios. LUGAR DE LA ACTIVIDAD
Comuna 4 y barrio Lleras - Centro Cultural de Yumbo FECHA DE LA ACTIVIDAD
29 de Abril 2021
</t>
    </r>
    <r>
      <rPr>
        <b/>
        <sz val="10"/>
        <color theme="1"/>
        <rFont val="Arial"/>
        <family val="2"/>
      </rPr>
      <t>NOMBRE DE LA ACTIVIDAD</t>
    </r>
    <r>
      <rPr>
        <sz val="10"/>
        <color theme="1"/>
        <rFont val="Arial"/>
        <family val="2"/>
      </rPr>
      <t xml:space="preserve">
Celebración día del niño “NO AL TRABAJO INFANTIL” OBJETIVO DE LA ACTIVIDAD
Fortalecimiento de la diversidad de expresiones culturales y la economía creativa mediante estrategias de Fomento y Difusión artística y cultural del Municipio de Yumbo. DESCRIPCION DE LA ACTIVIDAD
Sensibilización de la población infantil, con el objetivo de fortalecer el comportamiento cívico y ciudadano enfatizando en temáticas de promoción al NO TRABAJO INFANTIL LUGAR DE LA ACTIVIDAD
Comuna 4 y barrio Lleras - Centro Cultural de Yumbo FECHA DE LA ACTIVIDAD
30 de Junio 2021
</t>
    </r>
    <r>
      <rPr>
        <b/>
        <sz val="10"/>
        <color theme="1"/>
        <rFont val="Arial"/>
        <family val="2"/>
      </rPr>
      <t>NOMBRE DE LA ACTIVIDAD</t>
    </r>
    <r>
      <rPr>
        <sz val="10"/>
        <color theme="1"/>
        <rFont val="Arial"/>
        <family val="2"/>
      </rPr>
      <t xml:space="preserve">
Taller lúdico creativo de elaboración de cometas LA FUERZA DEL VIENTO “Vacaciones creativas IMCY 2021” OBJETIVO DE LA ACTIVIDAD
Fortalecimiento de la diversidad de expresiones culturales y la economía creativa mediante estrategias de Fomento y Difusión artística y cultural del Municipio de Yumbo. DESCRIPCION DE LA ACTIVIDAD
Taller lúdico creativo en construcción de cometas como un ejercicio de afianzamiento de la cultura socio familiar enlazando actividad propia con niños y vinculación de padres de familia o acompañantes previamente inscritos atreves link: https://forms.gle/zFMdNXbrE9r2KKXi9 LUGAR DE LA ACTIVIDAD
Comuna 4 y barrio Lleras - Centro Cultural de Yumbo FECHA DE LA ACTIVIDAD
26 al 30 de Julio 2021
</t>
    </r>
    <r>
      <rPr>
        <b/>
        <sz val="10"/>
        <color theme="1"/>
        <rFont val="Arial"/>
        <family val="2"/>
      </rPr>
      <t>NOMBRE DE LA ACTIVIDAD</t>
    </r>
    <r>
      <rPr>
        <sz val="10"/>
        <color theme="1"/>
        <rFont val="Arial"/>
        <family val="2"/>
      </rPr>
      <t xml:space="preserve">
Pretemporada teatral (Plegaria) OBJETIVO DE LA ACTIVIDAD
Fortalecimiento de la diversidad de expresiones culturales y la economía creativa mediante estrategias de Fomento y Difusión artística y cultural del Municipio de Yumbo. DESCRIPCION DE LA ACTIVIDAD
Circulación y generación de espacios culturales parra circulación de los artistas municipales “ambiental, socio familiar y ciudadana” en el marco de la reactivación cultural en el municipio de Yumbo aprovechando los espacios de infraestructura ártica del municipio. Aforo limitado de acuerdo a los protocolos de bioseguridad. LUGAR DE LA ACTIVIDAD
Comuna 2 y barrio Belalcazar – Instituto Municipal de Cultura de Yumbo FECHA DE LA ACTIVIDAD
27 de Agosto 2021
</t>
    </r>
    <r>
      <rPr>
        <b/>
        <sz val="10"/>
        <color theme="1"/>
        <rFont val="Arial"/>
        <family val="2"/>
      </rPr>
      <t>NOMBRE DE LA ACTIVIDAD</t>
    </r>
    <r>
      <rPr>
        <sz val="10"/>
        <color theme="1"/>
        <rFont val="Arial"/>
        <family val="2"/>
      </rPr>
      <t xml:space="preserve">
Obra de teatro de Cultura Ciudadana (Apuntale al medio) OBJETIVO DE LA ACTIVIDAD
Fortalecimiento de la diversidad de expresiones culturales y la economía creativa mediante estrategias de Fomento y Difusión artística y cultural del Municipio de Yumbo. DESCRIPCION DE LA ACTIVIDAD
Sensibilización de la población infantil, con el objetivo de fortalecer el comportamiento cívico, ciudadano promoviendo la protección de nuestro medio ambiente “Cultura ambiental”. Aforo limitado de acuerdo a los protocolos de bioseguridad. LUGAR DE LA ACTIVIDAD
Comuna 4 y barrio Lleras - Centro Cultural de Yumbo FECHA DE LA ACTIVIDAD
28 de Agosto 2021
</t>
    </r>
    <r>
      <rPr>
        <b/>
        <sz val="10"/>
        <color theme="1"/>
        <rFont val="Arial"/>
        <family val="2"/>
      </rPr>
      <t>NOMBRE DE LA ACTIVIDAD</t>
    </r>
    <r>
      <rPr>
        <sz val="10"/>
        <color theme="1"/>
        <rFont val="Arial"/>
        <family val="2"/>
      </rPr>
      <t xml:space="preserve">
Taller de elaboración de empaques para amor y la amistad OBJETIVO DE LA ACTIVIDAD
Fortalecimiento de la diversidad de expresiones culturales y la economía creativa mediante estrategias de Fomento y Difusión artística y cultural del Municipio de Yumbo. DESCRIPCION DE LA ACTIVIDAD
Taller de elaboración de empaques como un ejercicio de afianzamiento de la cultura socio familiar enlazando actividad propia con madres cabeza de hogar previamente inscritas de acuerdo a los protocolos de bioseguridad. LUGAR DE LA ACTIVIDAD
Comuna 4 y barrio Lleras - Centro Cultural de Yumbo FECHA DE LA ACTIVIDAD
1 al 8 de Septiembre 2021
</t>
    </r>
    <r>
      <rPr>
        <b/>
        <sz val="10"/>
        <color theme="1"/>
        <rFont val="Arial"/>
        <family val="2"/>
      </rPr>
      <t>NOMBRE DE LA ACTIVIDAD</t>
    </r>
    <r>
      <rPr>
        <sz val="10"/>
        <color theme="1"/>
        <rFont val="Arial"/>
        <family val="2"/>
      </rPr>
      <t xml:space="preserve">
Semana Cultural institucional Hospital la Buena Esperanza OBJETIVO DE LA ACTIVIDAD
Fortalecimiento de la diversidad de expresiones culturales y la economía creativa mediante estrategias de Fomento y Difusión artística y cultural del Municipio de Yumbo. DESCRIPCION DE LA ACTIVIDAD
Sensibilización de la población infantil, con el objetivo de fortalecer el comportamiento cívico, ciudadano promoviendo la cultura mediante diferentes actividades de Cultura Ciudadana. LUGAR DE LA ACTIVIDAD
Comuna 2 y barrio Uribe - Hospital la Buena Esperanza FECHA DE LA ACTIVIDAD
21 de Octubre 2021
</t>
    </r>
    <r>
      <rPr>
        <b/>
        <sz val="10"/>
        <color theme="1"/>
        <rFont val="Arial"/>
        <family val="2"/>
      </rPr>
      <t>NOMBRE DE LA ACTIVIDAD</t>
    </r>
    <r>
      <rPr>
        <sz val="10"/>
        <color theme="1"/>
        <rFont val="Arial"/>
        <family val="2"/>
      </rPr>
      <t xml:space="preserve">
Cultura Socio familiar Taller de elaboración de muñecos navideños OBJETIVO DE LA ACTIVIDAD
Fortalecimiento de la diversidad de expresiones culturales y la economía creativa mediante estrategias de Fomento y Difusión artística y cultural del Municipio de Yumbo. DESCRIPCION DE LA ACTIVIDAD
Taller de elaboración de muñecos de navidad como un ejercicio de afianzamiento de la cultura socio familiar dirigido a madres cabeza de hogar previamente inscritas de acuerdo a los protocolos de bioseguridad. LUGAR DE LA ACTIVIDAD
Comuna 4 y barrio Lleras - Centro Cultural de Yumbo FECHA DE LA ACTIVIDAD
13 y 14 de Diciembre 2021</t>
    </r>
  </si>
  <si>
    <r>
      <t xml:space="preserve">Con el fin de generar cumplimiento a la estrategia del plan decenal de cultura se generan las siguinetes Actividades:
</t>
    </r>
    <r>
      <rPr>
        <b/>
        <sz val="10"/>
        <color theme="1"/>
        <rFont val="Arial"/>
        <family val="2"/>
      </rPr>
      <t>NOMBRE DE LA ACTIVIDAD</t>
    </r>
    <r>
      <rPr>
        <sz val="10"/>
        <color theme="1"/>
        <rFont val="Arial"/>
        <family val="2"/>
      </rPr>
      <t xml:space="preserve">
Actividad lúdica creativa de Cultura Ciudadana OBJETIVO DE LA ACTIVIDAD
Fortalecimiento de la diversidad de expresiones culturales y la economía creativa mediante estrategias de Fomento y Difusión artística y cultural del Municipio de Yumbo. DESCRIPCION DE LA ACTIVIDAD
Sensibilización de la población infantil, con el objetivo de fortalecer el comportamiento cívico y ciudadano enfatizando en la lúdica creativa. LUGAR DE LA ACTIVIDAD
Comuna 4 y barrio Lleras - Centro Cultural de Yumbo FECHA DE LA ACTIVIDAD
9 de Julio 2021
</t>
    </r>
    <r>
      <rPr>
        <b/>
        <sz val="10"/>
        <color theme="1"/>
        <rFont val="Arial"/>
        <family val="2"/>
      </rPr>
      <t>NOMBRE DE LA ACTIVIDAD</t>
    </r>
    <r>
      <rPr>
        <sz val="10"/>
        <color theme="1"/>
        <rFont val="Arial"/>
        <family val="2"/>
      </rPr>
      <t xml:space="preserve">
Cultura ciudadana. Creemos en el fomento y la difusión artística y cultural para los yumbeños. OBJETIVO DE LA ACTIVIDAD
Fortalecimiento de la diversidad de expresiones culturales y la economía creativa mediante estrategias de Fomento y Difusión artística y cultural del Municipio de Yumbo. DESCRIPCION DE LA ACTIVIDAD
Sensibilización de la población infantil, con el objetivo de fortalecer el comportamiento cívico, ciudadano promoviendo la cultura mediante diferentes actividades de Cultura Ciudadana. LUGAR DE LA ACTIVIDAD
Comuna 3 y barrio Trinidad - I.E Antonia Santos - Sede Trinidad FECHA DE LA ACTIVIDAD
17 de Noviembre 2021
</t>
    </r>
    <r>
      <rPr>
        <b/>
        <sz val="10"/>
        <color theme="1"/>
        <rFont val="Arial"/>
        <family val="2"/>
      </rPr>
      <t>NOMBRE DE LA ACTIVIDAD</t>
    </r>
    <r>
      <rPr>
        <sz val="10"/>
        <color theme="1"/>
        <rFont val="Arial"/>
        <family val="2"/>
      </rPr>
      <t xml:space="preserve">
Cultura ciudadana. Creemos en el fomento y la difusión artística y cultural para los yumbeños. OBJETIVO DE LA ACTIVIDAD
Fortalecimiento de la diversidad de expresiones culturales y la economía creativa mediante estrategias de Fomento y Difusión artística y cultural del Municipio de Yumbo. DESCRIPCION DE LA ACTIVIDAD
Sensibilización de la población infantil, con el objetivo de fortalecer el comportamiento cívico, ciudadano promoviendo la cultura mediante diferentes actividades de Cultura Ciudadana. LUGAR DE LA ACTIVIDAD
Comuna 1 y barrio América – I.E Gabriel García Márquez FECHA DE LA ACTIVIDAD
19 de Noviembre 2021
</t>
    </r>
    <r>
      <rPr>
        <b/>
        <sz val="10"/>
        <color theme="1"/>
        <rFont val="Arial"/>
        <family val="2"/>
      </rPr>
      <t>NOMBRE DE LA ACTIVIDAD</t>
    </r>
    <r>
      <rPr>
        <sz val="10"/>
        <color theme="1"/>
        <rFont val="Arial"/>
        <family val="2"/>
      </rPr>
      <t xml:space="preserve">
Cultura ciudadana. Creemos en el fomento y la difusión artística y cultural para los yumbeños. OBJETIVO DE LA ACTIVIDAD
Fortalecimiento de la diversidad de expresiones culturales y la economía creativa mediante estrategias de Fomento y Difusión artística y cultural del Municipio de Yumbo. DESCRIPCION DE LA ACTIVIDAD
Sensibilización de la población infantil, con el objetivo de fortalecer el comportamiento cívico, ciudadano promoviendo la cultura mediante diferentes actividades de Cultura Ciudadana. LUGAR DE LA ACTIVIDAD
Corregimiento de Mulalo – Escuela San pedro Claver FECHA DE LA ACTIVIDAD
22 de Noviembre 2021</t>
    </r>
    <r>
      <rPr>
        <b/>
        <sz val="10"/>
        <color theme="1"/>
        <rFont val="Arial"/>
        <family val="2"/>
      </rPr>
      <t xml:space="preserve">
NOMBRE DE LA ACTIVIDAD</t>
    </r>
    <r>
      <rPr>
        <sz val="10"/>
        <color theme="1"/>
        <rFont val="Arial"/>
        <family val="2"/>
      </rPr>
      <t xml:space="preserve">
Cultura ciudadana. Creemos en el fomento y la difusión artística y cultural para los yumbeños. OBJETIVO DE LA ACTIVIDAD
Fortalecimiento de la diversidad de expresiones culturales y la economía creativa mediante estrategias de Fomento y Difusión artística y cultural del Municipio de Yumbo. DESCRIPCION DE LA ACTIVIDAD
Sensibilización de la población infantil, con el objetivo de fortalecer el comportamiento cívico, ciudadano promoviendo la cultura mediante diferentes actividades de Cultura Ciudadana. LUGAR DE LA ACTIVIDAD
Comuna 2 y barrio Belalcazar - I.E Manuela Beltran Mañana FECHA DE LA ACTIVIDAD
24 de Noviembre 2021
</t>
    </r>
    <r>
      <rPr>
        <b/>
        <sz val="10"/>
        <color theme="1"/>
        <rFont val="Arial"/>
        <family val="2"/>
      </rPr>
      <t>NOMBRE DE LA ACTIVIDAD</t>
    </r>
    <r>
      <rPr>
        <sz val="10"/>
        <color theme="1"/>
        <rFont val="Arial"/>
        <family val="2"/>
      </rPr>
      <t xml:space="preserve">
Cultura ciudadana. Creemos en el fomento y la difusión artística y cultural para los yumbeños. OBJETIVO DE LA ACTIVIDAD
Fortalecimiento de la diversidad de expresiones culturales y la economía creativa mediante estrategias de Fomento y Difusión artística y cultural del Municipio de Yumbo. DESCRIPCION DE LA ACTIVIDAD
Sensibilización de la población infantil, con el objetivo de fortalecer el comportamiento cívico, ciudadano promoviendo la cultura mediante diferentes actividades de Cultura Ciudadana. LUGAR DE LA ACTIVIDAD
Comuna 2 y barrio Belalcazar - I.E Manuela Beltrán “Tarde” FECHA DE LA ACTIVIDAD
24 de Noviembre 2021
</t>
    </r>
    <r>
      <rPr>
        <b/>
        <sz val="10"/>
        <color theme="1"/>
        <rFont val="Arial"/>
        <family val="2"/>
      </rPr>
      <t>NOMBRE DE LA ACTIVIDAD</t>
    </r>
    <r>
      <rPr>
        <sz val="10"/>
        <color theme="1"/>
        <rFont val="Arial"/>
        <family val="2"/>
      </rPr>
      <t xml:space="preserve">
Cultura Ambiental Huertas móviles OBJETIVO DE LA ACTIVIDAD
Fortalecimiento de la diversidad de expresiones culturales y la economía creativa mediante estrategias de Fomento y Difusión artística y cultural del Municipio de Yumbo. DESCRIPCION DE LA ACTIVIDAD
Elaboración de Huertas móviles y caseras promoviendo la cultura ambiental, donde se enseña el cuidado y la protección de nuestro medio ambiente. LUGAR DE LA ACTIVIDAD
Comuna 4 y barrio Lleras - Centro Cultural de Yumbo FECHA DE LA ACTIVIDAD
10 de Diciembre 2021
</t>
    </r>
    <r>
      <rPr>
        <b/>
        <sz val="10"/>
        <color theme="1"/>
        <rFont val="Arial"/>
        <family val="2"/>
      </rPr>
      <t>NOMBRE DE LA ACTIVIDAD</t>
    </r>
    <r>
      <rPr>
        <sz val="10"/>
        <color theme="1"/>
        <rFont val="Arial"/>
        <family val="2"/>
      </rPr>
      <t xml:space="preserve">
Cultura Socio familiar Taller de elaboración de portal de belén “ Pesebre” OBJETIVO DE LA ACTIVIDAD
Fortalecimiento de la diversidad de expresiones culturales y la economía creativa mediante estrategias de Fomento y Difusión artística y cultural del Municipio de Yumbo. DESCRIPCION DE LA ACTIVIDAD
Taller de elaboración de portal de belén como un ejercicio de afianzamiento de la cultura socio familiar dirigido a madres cabeza de hogar previamente inscritas de acuerdo a los protocolos de bioseguridad. LUGAR DE LA ACTIVIDAD
Comuna 4 y barrio Lleras - Centro Cultural de Yumbo FECHA DE LA ACTIVIDAD
9 y 10 de Diciembre 2021</t>
    </r>
  </si>
  <si>
    <t xml:space="preserve">BÁILALO COMPETENCIA NACIONAL DE SALSA YUMBO-COLOMBIA 2021
Es una iniciativa de la escuela de baile Juventud Rumbera fundada por su directora Erika Valencia Chate, sus directores artísticos Jeison Chate, Royer Fabián Gómez y todo el equipo de trabajo.
Esta propuesta nació bajo la necesidad de general espacios de diversidad, show y colorido donde se una la familia y toda la comunidad Yumbeña.
BÁILALO, es una competencia y también es un show donde se presenta los mejores exponentes del baile colombiano, apoyado por la Asociación de bailadores y bailarines más grandes del país ASOBASALSA, apoyado por FEDESALSA y ASOSALCALI, donde se encuentran compañías de baile que se presentan a los show’s “DELIRIO” “ENSALSATE” entre otros
Esta activdad apoyada por el Instituto Municipal de Cultura tuvo un impacto directo entre artistas locales y Regionales de aproximadamente 600 Jovenes, Adolescentes y niños y niñas de diferentes sectores entre ellos victimas.
</t>
  </si>
  <si>
    <t>Se realiza convocatoria de estimulos creemos en la reactivacion cultura, donde se inicia con la socializacion de los diferentes manuales y procedimientos para la respectiva presentacion de los proyectos de parte de los participantes.</t>
  </si>
  <si>
    <t xml:space="preserve">Se desempeñaron labores de planeacion para la ejecucion de la actividad de forma virtual.
NOMBRE DE LA ACTIVIDAD  GOTICAS DE LECTURA
OBJETIVO DE LA ACTIVIDAD La Biblioteca publica municipal de Yumbo tiene como mision brindar y ofrecer servicios y recursos que impacten positivamente a los niños, jovenes y adultos, Pero debido a la emergencia sanitaria actual, se buscara influir a una gran cantidad de comunidad mediante los recursos tecnologicos como los son redes sociales para que la poblacion de primera infancia se sensibilize sobre la importancia de la lectura.
DESCRIPCION DE LA ACTIVIDAD Esta actividad sera dirigida a los niños y niñas de la primera infancia, donde se vendran realizando lecturas virtuales con el fin de garantizar, insentivar  y crear un habito de lectura en nuestros niños y niñas, compartiendo en familia nuevos mundos por descubrir mediante un libro.
LUGAR DE LA ACTIVIDAD Biblioteca Publica Municipal de Yumbo
Goticas de Lectura “La liebre y la tortuga” (Fan page Imcy) (21/06/2021) 
Goticas de Lectura “El tigre y el raton” (Fan page Imcy) (08/06/2021)
Goticas de Lectura “La liebre y la tortuga” (Fan page Imcy) (21/06/2021) 
Goticas de Lectura “El tigre y el raton” (Fan page Imcy) (08/06/2021)
Goticas de Lectura “Colegio Antonia Santos” (20/09/2021)
Goticas de Lectura  “Colegio Antonia Santos” (21/09/2021)
Goticas de Lectura  “Colegio Parroquial” (11/10/2021)
Goticas de Lectura  “Colegio Comfandi” (13/10/2021)
Goticas de Lectura  “Comunidad en general” (22/11/2021)
Goticas de Lectura  “Comunidad en general” (24/11/2021)
Goticas de Lectura  “Comunidad en general” (03/12/2021)
CANTIDAD DE POBLACION IMPACTADA 1. “La liebre y la tortuga”  (27 veces compartido – 406 Reproducciones)
2.  “El tigre y el raton” (15 veces compartido)
3. “El pavo real y las 3 gallinas” (30 niños impactados del colegio “Antonia Santos”)
RESULTADOS 
La idea  general de la lectura es formar e insentivar a los niños, jovenes y adultos a traves de ella, que los niños sean capaz de desarrollar su potencial cognitivo, social, creativa y emocional que le ayudara a desarrollarse mejor ante la sociedad, En la busqueda de este camino los niños deberan recibir apoyo de sus padres, su familia, de la biblioteca y de todos a su alrededor, para que esto los ayude a formarse como hombres y mujeres libres aportantes a la sociedad.
</t>
  </si>
  <si>
    <t xml:space="preserve">Se desempeñaron labores de planeacion para la ejecucion de la actividad de forma virtual.
OBJETIVO DE LA ACTIVIDAD La Biblioteca publica municipal tiene como mision brindar y ofrecer servicios y recursos que se encuentren en optimas condiciones a los usuarios en general del municipio de Yumbo, Con el fin de impactar positivamente a la sociedad, llegando a diferentes segmentos como lo son Adultos, jovenes y niños de la poblacion que desee hacer uso de las instalaciones en beneficio personal y general.
DESCRIPCION DE LA ACTIVIDAD Es una actividad social que permite a través de la entonación, pronunciación,ritmo y volumen de la voz darle vida y significado a un texto escrito para que la persona que escuche pueda sonar, imaginar o exteriorizar sus emociones y sentimientos. Esta actividad va dirigida a toda la comunidad  y poblacion estudiantil del municipio, a los asistentes de la sala infantil, de manera aleatoria o a solicitud de los niños o jovenes asistentes.
LUGAR DE LA ACTIVIDAD Biblioteca Publica Municipal de Yumbo
Lectura en Voz alta “Choko encuentra una mamá” (Fan page Imcy) (16/06/2021)
Lectura en Voz alta “Titeres la rana y la serpiente” (Fan page Imcy) (31/05/2021)Lectura en Voz alta “Choko encuentra una mamá” (Fan page Imcy) (16/06/2021)
Lectura en Voz alta “Titeres la rana y la serpiente” (Fan page Imcy) (31/05/2021)
       Lectura en Voz alta “La muñeca negra” (Colegio Mayor) (06/09/2021)
Lectura en Voz alta “Tres Gallina y un pavo real” (Colegio Mayor) (07/09/2021)
Lectura en Voz alta “La hormiga y la cigarra” (Colegio Mayor) (08/09/2021)
Lectura en Voz alta “Los cocodrilos copiones” (Colegio Mayor) (09/09/2021)
Lectura en Voz alta “Las Ovejitas y el lobo” (Antonia santos) (17/09/2021)
Lectura en Voz alta “El pavo real y las 3 gallinas” (Antonia santos) (22/09/2021)
Lectura en Voz alta “La luna” (Antonia santos) (23/09/2021)
CANTIDAD DE POBLACION IMPACTADA 1. “Choko encuentra una mamá” (17 veces compartido – 374 Reproducciones)
2. “Titeres la rana y la serpiente” (30 veces compartidas)
3. Semana  actividad “Lectura en Voz alta” (29 niños beneficiados)
4. 17/09/2021  “30 niños impactados” (colegio antonia santos)
5. 22/09/2021 “20 niños impactados” (colegio antonia santos)
6. 23/09/2021 “24 niños impactados” (colegio antonia santos)
RESULTADOS 
(Describir los resultados alcanzados por la actividad en virtud del objetivo de la actividad) Es de suma importancia la labor a favor de la lectura que se hace desde temprana edad, El fomento de la lectura y el acompañamiento a la biblioteca son fundamentales para el desarrollo y el proceso educativo de nuestros hijos. De hecho, leer en voz alta es la mejor manera de dar a un niño las herramientas que necesitará para ser un buen lector, oyente y estudiante. Y no solamente para su desarrollo, sino que también por la labor que la lectura hace en la creación de vínculos entre padres e hijos
</t>
  </si>
  <si>
    <t xml:space="preserve">Se desempeñaron labores de planeacion para la ejecucion de la actividad de forma virtual.
OBJETIVO DE LA ACTIVIDAD La Biblioteca publica municipal tiene como mision brindar y ofrecer servicios y recursos que se encuentren en optimas condiciones a los usuarios en general del municipio de Yumbo, Con el fin de impactar positivamente a la sociedad, cuando los adultos insentivan en sus hijos habitos de lectura desde muy temprana edad se forman adultos responsables, con carácter, emocionalmente estables y creativos, ayudando a su formacion cognitiva y profesional.
DESCRIPCION DE LA ACTIVIDAD El cuento es una actividad didáctica llena de sentido que hay que planificar cuidadosamente. 
Si la llevamos a cabo convenientemente, ayudaremos al niño o el joven a introducirse en un mundo lleno de posibilidades que le llevará a ampliar su conocimiento y a desarrollar su imaginación. Los cuentos nos sirven para: 
• Inventarnos nuevos mundos 
• Jugar con las palabras 
• Conocer o imaginar nuevos personajes 
• Soñar despiertos 
• Divertirnos 
• Potenciar el pensamiento de una forma creativa.
Hora del Cuento “Violet y Finch”  (29/05/2021)
Hora del Cuento “ Tertulias de antaño” (28/06/2021)
“El cocodrilo que no le gustaba el agua” (Colegio antonia santos) (15/09/2021)
“La princesa que no queria dormir” (Colegio antonia santos) (16/09/2021)
“Las ovejitas y el lobo” (Colegio antonia santos) (17/09/2021)
CANTIDAD DE POBLACION IMPACTADA  “Violet y Finch” (24 Veces Compartida)
“Tertulias de antaño” (33 Veces Compartida)
RESULTADOS 
La Idea de la lectura en voz alta es ayudar a los niños y niñas a adquirir habilidades tempranas del lenguaje, esta ademas de fomentar y estimular el lenguaje también ayudará a mejorar las habilidades cognitivas, la motivación, la curiosidad y la memoria.
</t>
  </si>
  <si>
    <t xml:space="preserve">OBJETIVO DE LA ACTIVIDAD La Biblioteca publica municipal de Yumbo tiene como objetivo, celebrar la semana del idioma con el fin de resaltar no solo la importancia de este, sino de enaltecer el trabajo de todos esos escritores que dejan nuestra española en alto, insentivando a la comunidad y en especial a los niños y jovenes a interesarse mas por la lectura y escritura, con el fin de que sean futuros escritores y lectores que dejen en alto el nombre de nuestro municipio.
DESCRIPCION DE LA ACTIVIDAD La semana del idioma es de suma importancia no solo para nuestro pais, sino para el mundo entero esta celebración se da con el fin de enaltecer los idiomas oficiales, desde su historia, cultura y sus usos. Esta fecha busca a su vez promover el gusto por la lectura y la correcta escritura de este idioma e incentivar a toda la poblacion profundizar en el maravillosos mundo de la lectura y escritura.
-Video invitacion a la semana del idioma publicado en la fan page Imcy (19/04/2021)
-Video Picni Literario “ El renacuajo paseador” (21/04/2021)
CANTIDAD DE POBLACION IMPACTADA  “Video invitacion a la semana del idioma” (35 Veces Compartida, 405 Reproducciones)
“ El renacuajo paseador (34 Veces Compartida)
RESULTADOS 
(Describir los resultados alcanzados por la actividad en virtud del objetivo de la actividad) Es una actividad que permitira brindarle el conocimiento necesario e insentivar el interes de la poblacion del municipio de Yumbo a conocer sobre la lengua española, la lectura y la escritura, con el fin de que decidan hacer parte de la historia.
</t>
  </si>
  <si>
    <t xml:space="preserve">OBJETIVO DE LA ACTIVIDAD La Biblioteca publica municipal de Yumbo tiene como objetivo, incentivar a los niños, jovenes y adultos a hacer parte de la cultura de la lectura, escritura y oralidad, motivarlos a ser participes de las actividades que realiza la biblioteca.
DESCRIPCION DE LA ACTIVIDAD Se realizaran visitas guiadas a los estudiantes de las instituciones educativas publicas y privadas con el fin de insentivar el habito de la lectura, escritura y oralidad en los niños, jovenes y adultos del municipio de Yumbo.
“Visita Guiada” (Colegio antonia santos) 15/09/2021 
“Visita Guiada” (Colegio antonia santos) 16/09/2021
“Visita Guiada” (Colegio antonia santos) 17/09/2021
“Visita Guiada” (Colegio antonia santos) 20/09/2021
“Visita Guiada” (Colegio antonia santos) 21/09/2021
“Visita Guiada” (Colegio antonia santos) 22/09/2021
“Visita Guiada” (Colegio antonia santos) 23/09/2021
“Visita Guiada” (Actividad Bienestar Social) 11/11/2021
“Visita Guiada” (Colegio Parroquial ) 17/11/2021
CANTIDAD DE POBLACION IMPACTADA  
255 BENEFICIADOS
RESULTADOS 
(Describir los resultados alcanzados por la actividad en virtud del objetivo de la actividad) Realizar esta actividad de visitas guiadas nos permite dar a conocer a las niños y jovenes la importancion de crear un habito de lectura, de entrar en nuevos mundos y desarrollar emociones que hacen parte de las historia.
</t>
  </si>
  <si>
    <t xml:space="preserve">OBJETIVO DE LA ACTIVIDAD La Biblioteca publica municipal de Yumbo tiene como objetivo, incentivar a los niños, jovenes y adultos a hacer parte de la cultura de la lectura, escritura y oralidad, motivarlos a ser participes de las actividades que realiza la biblioteca, a fomentar la participacion de los niños y jovenes en actividades culturales que ayuden a su desarrollo psicosocial y emocional
DESCRIPCION DE LA ACTIVIDAD Se realizara la semana de vacaciones creativas con el fin de incentirvar en los niños y jovenes del municipio de Yumbo, el desarrollo psicosocial y emocional, inventivandolos a participar en actividades que tambien desarrollen su parte motriz y que desarrollen el amor por el habito de la lectura
LECTURA EN VOZ ALTA “LA LIEBRE Y LA TORTUGA”
CINE ARTE 
TALLERES DE CREACION Y DIBUJO LIBRE
CANTIDAD DE POBLACION IMPACTADA  350 NIÑOS Y NIÑAS BENEFICIADOS
RESULTADOS 
Realizar  esta actividad de vacaciones creativas nos permite brindarle un espacio de recreación sano a los niños, niñas y jóvenes el municipio de Yumbo, con el fin de sembrarles en su mente el interés por la lectura y desarrollar nuevas emociones por el arte
</t>
  </si>
  <si>
    <t xml:space="preserve">OBJETIVO DE LA ACTIVIDAD La Biblioteca publica municipal de Yumbo tiene como objetivo, incentivar a los niños, jovenes y adultos a hacer parte de la cultura de la lectura, escritura y oralidad, motivarlos a ser participes de las actividades que realiza la biblioteca, a fomentar la participacion de los niños y jovenes en actividades culturales que ayuden a su desarrollo psicosocial y emocional
DESCRIPCION DE LA ACTIVIDAD El Instituto Municipal de Cultura (IMCY) y la Biblioteca Pública Municipal de Yumbo convocan a los estudiantes de Básica Primaria, Básica Secundaria, Media vocacional y Ciudadanía en General al vigésimo Segundo concurso anual del Cuento Literario en su versión 2021, como un proceso de articulación con el Plan Municipal de lectura liderado con la Secretaría de Educación Municipal que coadyuve al fortalecimiento de la calidad de la educación en nuestro Municipio.
Talleres de creacion literaria (20 de septiembre al 07 de octubre)
CANTIDAD DE POBLACION IMPACTADA  
200 BENEFICIADOS
RESULTADOS 
(Describir los resultados alcanzados por la actividad en virtud del objetivo de la actividad) La importancia del  idioma español para promover en el Municipio de Yumbo  la lectura y el disfrute de la literatura como una figura literaria que aporta y enriquece el idioma llegando a difundir los escritores municipales y el movimiento literario local, para el  aprovechamiento de los espacios y el tiempo libre por esa razon  este año con la implementacion  de los talleres de creacion literaria se logro que la participacion de esta gran activdad tuviera una participacion de 200 Participantes la idea es que para el proximo año sea la demantener o incrementar la participacion al concurso.
</t>
  </si>
  <si>
    <t xml:space="preserve">OBJETIVO DE LA ACTIVIDAD La biblioteca pública municipal tiene como misión en los usuarios a los que sirve  ofrecer servicios y recursos que tengan impacto en la sociedad y poder fidelizar a sus visitantes y al mismo tiempo, conseguir llegar a los segmentos de la población que no conocen la biblioteca, o que no la utilizan.
DESCRIPCION DE LA ACTIVIDAD Se contempla que todos los servicios deberán ser prestados en igualdad de condiciones a los ciudadanos. De esta manera, la biblioteca pública garantizará las herramientas y recursos necesarios para prestar sus servicios en condiciones de calidad a personas que se encuentran en situación de discapacidad y tambien a toda la coumunidad en  general que quieran acceder a la biblioteca y sus servicios de forma gratuita.
En total son cinco categorías, préstamo externo y consulta en sala, acceso a internet y a las TIC, asesoría y orientación, formación y capacitación, eventos y actividades.
Se Ejecutaron tareas de acondicionamiento de espacios adecuados y limpios, con el fin de garantizar y prestar  los servicios bibliotecario,
Se realizan labores de reactivacion , Donde  se generan actividades de apertura de la  biblioteca publica municipal y se acondicionan, se establecen todas las medidas y elementos de bioseguridad., donde se cocientiza al personal bibliotecario para los cuidados y recomendaciones que se deben tener en cuenta al momento de atencion con la comunidad.
Horario de atencion de la biblioteca lunes a viernes jornada continua 
CANTIDAD DE POBLACION IMPACTADA 2286 Beneficiados
RESULTADOS 
(Describir los resultados alcanzados por la actividad en virtud del objetivo de la actividad) Partiendo de la idea general de que la lectura es un instrumento fundamental en la formación integral de la persona, y que a través de ella, el individuo es capaz de desarrollar sus potencialidades cognitivas, afectivas, sociales, morales, emocionales y creativas que le ayudarán a desarrollarse globalmente. En la búsqueda de ese camino de formación personal el lector no debe estar sólo, pues esa labor compete a las familias, a los educadores, la biblioteca y a la sociedad en general, puesto que cuanto mejor formados estén los individuos, mejores y más libres serán las sociedades que ellos constituyen.
</t>
  </si>
  <si>
    <t>es un encuentro para conversar bajo la orientación de un expositor que prepara con antelación una presentación que hace uso de las TIC, dirigida a público juvenil y adulto escolarizado y que aborda algunas obras y autores literarios relacionados a partir de un tema en común, este año debido a la pandemia se realizaron dentro de las instalaciones del CCY, en la semana del idioma del 19 al 23 de abril.
Se logro impactar aproximadamnete 166 Usuarios</t>
  </si>
  <si>
    <t xml:space="preserve">INFORME DE GESTIÓN POR PROCESO
FO-GE-12
</t>
  </si>
  <si>
    <t>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</si>
</sst>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_(* \(#,##0\);_(* &quot;-&quot;_);_(@_)"/>
    <numFmt numFmtId="44" formatCode="_(&quot;$&quot;* #,##0.00_);_(&quot;$&quot;* \(#,##0.00\);_(&quot;$&quot;* &quot;-&quot;??_);_(@_)"/>
    <numFmt numFmtId="43" formatCode="_(* #,##0.00_);_(* \(#,##0.00\);_(* &quot;-&quot;??_);_(@_)"/>
    <numFmt numFmtId="164" formatCode="_(&quot;$&quot;\ * #,##0.00_);_(&quot;$&quot;\ * \(#,##0.00\);_(&quot;$&quot;\ * &quot;-&quot;??_);_(@_)"/>
    <numFmt numFmtId="165" formatCode="d\-m;@"/>
    <numFmt numFmtId="166" formatCode="_-[$$-240A]\ * #,##0_-;\-[$$-240A]\ * #,##0_-;_-[$$-240A]\ * &quot;-&quot;??_-;_-@_-"/>
    <numFmt numFmtId="167" formatCode="_-* #,##0.00\ _€_-;\-* #,##0.00\ _€_-;_-* &quot;-&quot;??\ _€_-;_-@_-"/>
    <numFmt numFmtId="168" formatCode="_-&quot;$&quot;\ * #,##0_-;\-&quot;$&quot;\ * #,##0_-;_-&quot;$&quot;\ * &quot;-&quot;??_-;_-@_-"/>
    <numFmt numFmtId="169" formatCode="_-* #,##0_-;\-* #,##0_-;_-* &quot;-&quot;??_-;_-@_-"/>
    <numFmt numFmtId="170" formatCode="0.0%"/>
    <numFmt numFmtId="171" formatCode="_-* #,##0.000_-;\-* #,##0.000_-;_-* &quot;-&quot;??_-;_-@_-"/>
    <numFmt numFmtId="172" formatCode="0.000%"/>
    <numFmt numFmtId="173" formatCode="0.0000%"/>
  </numFmts>
  <fonts count="20" x14ac:knownFonts="1">
    <font>
      <sz val="11"/>
      <color theme="1"/>
      <name val="Calibri"/>
      <family val="2"/>
      <scheme val="minor"/>
    </font>
    <font>
      <b/>
      <sz val="12"/>
      <color theme="1"/>
      <name val="Arial"/>
      <family val="2"/>
    </font>
    <font>
      <sz val="10"/>
      <color theme="1"/>
      <name val="Arial"/>
      <family val="2"/>
    </font>
    <font>
      <b/>
      <sz val="10"/>
      <color theme="1"/>
      <name val="Arial"/>
      <family val="2"/>
    </font>
    <font>
      <b/>
      <sz val="10"/>
      <color rgb="FF000000"/>
      <name val="Arial"/>
      <family val="2"/>
    </font>
    <font>
      <sz val="10"/>
      <name val="Arial"/>
      <family val="2"/>
    </font>
    <font>
      <b/>
      <sz val="10"/>
      <name val="Arial"/>
      <family val="2"/>
    </font>
    <font>
      <b/>
      <sz val="8"/>
      <color theme="0"/>
      <name val="Arial"/>
      <family val="2"/>
    </font>
    <font>
      <sz val="11"/>
      <color theme="1"/>
      <name val="Calibri"/>
      <family val="2"/>
      <scheme val="minor"/>
    </font>
    <font>
      <sz val="11"/>
      <color rgb="FF000000"/>
      <name val="Arial"/>
      <family val="2"/>
    </font>
    <font>
      <sz val="9"/>
      <color indexed="81"/>
      <name val="Tahoma"/>
      <family val="2"/>
    </font>
    <font>
      <b/>
      <sz val="9"/>
      <color indexed="81"/>
      <name val="Tahoma"/>
      <family val="2"/>
    </font>
    <font>
      <sz val="12"/>
      <color theme="1"/>
      <name val="Arial"/>
      <family val="2"/>
    </font>
    <font>
      <sz val="11"/>
      <color theme="1"/>
      <name val="Arial"/>
      <family val="2"/>
    </font>
    <font>
      <sz val="11"/>
      <name val="Arial"/>
      <family val="2"/>
    </font>
    <font>
      <sz val="12"/>
      <name val="Arial"/>
      <family val="2"/>
    </font>
    <font>
      <sz val="14"/>
      <color indexed="81"/>
      <name val="Tahoma"/>
      <family val="2"/>
    </font>
    <font>
      <sz val="10"/>
      <color rgb="FFFF0000"/>
      <name val="Arial"/>
      <family val="2"/>
    </font>
    <font>
      <b/>
      <sz val="10"/>
      <color rgb="FFFF0000"/>
      <name val="Arial"/>
      <family val="2"/>
    </font>
    <font>
      <b/>
      <sz val="11"/>
      <color theme="1"/>
      <name val="Arial"/>
      <family val="2"/>
    </font>
  </fonts>
  <fills count="1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3" tint="-0.249977111117893"/>
        <bgColor indexed="64"/>
      </patternFill>
    </fill>
    <fill>
      <patternFill patternType="solid">
        <fgColor rgb="FFFF0000"/>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rgb="FFFFFF99"/>
        <bgColor indexed="64"/>
      </patternFill>
    </fill>
    <fill>
      <patternFill patternType="solid">
        <fgColor rgb="FFFF9999"/>
        <bgColor indexed="64"/>
      </patternFill>
    </fill>
    <fill>
      <patternFill patternType="solid">
        <fgColor rgb="FF66FF66"/>
        <bgColor indexed="64"/>
      </patternFill>
    </fill>
    <fill>
      <patternFill patternType="solid">
        <fgColor rgb="FF66CCFF"/>
        <bgColor indexed="64"/>
      </patternFill>
    </fill>
    <fill>
      <patternFill patternType="solid">
        <fgColor rgb="FF00FF00"/>
        <bgColor indexed="64"/>
      </patternFill>
    </fill>
    <fill>
      <patternFill patternType="solid">
        <fgColor theme="5" tint="0.79998168889431442"/>
        <bgColor indexed="64"/>
      </patternFill>
    </fill>
    <fill>
      <patternFill patternType="solid">
        <fgColor rgb="FFCC99FF"/>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16">
    <xf numFmtId="0" fontId="0" fillId="0" borderId="0"/>
    <xf numFmtId="0" fontId="5" fillId="0" borderId="0"/>
    <xf numFmtId="44" fontId="8"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5" fillId="0" borderId="0" applyFont="0" applyFill="0" applyBorder="0" applyAlignment="0" applyProtection="0"/>
    <xf numFmtId="167" fontId="8" fillId="0" borderId="0" applyFont="0" applyFill="0" applyBorder="0" applyAlignment="0" applyProtection="0"/>
    <xf numFmtId="44" fontId="8" fillId="0" borderId="0" applyFont="0" applyFill="0" applyBorder="0" applyAlignment="0" applyProtection="0"/>
    <xf numFmtId="0" fontId="5"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41" fontId="8" fillId="0" borderId="0" applyFont="0" applyFill="0" applyBorder="0" applyAlignment="0" applyProtection="0"/>
  </cellStyleXfs>
  <cellXfs count="454">
    <xf numFmtId="0" fontId="0" fillId="0" borderId="0" xfId="0"/>
    <xf numFmtId="0" fontId="1" fillId="2" borderId="1" xfId="0" applyFont="1" applyFill="1" applyBorder="1" applyAlignment="1"/>
    <xf numFmtId="0" fontId="2" fillId="2" borderId="3" xfId="0" applyFont="1" applyFill="1" applyBorder="1"/>
    <xf numFmtId="0" fontId="2" fillId="2" borderId="3" xfId="0" applyFont="1" applyFill="1" applyBorder="1" applyAlignment="1">
      <alignment vertical="center"/>
    </xf>
    <xf numFmtId="0" fontId="2" fillId="2" borderId="3" xfId="0" applyFont="1" applyFill="1" applyBorder="1" applyAlignment="1">
      <alignment wrapText="1"/>
    </xf>
    <xf numFmtId="0" fontId="2" fillId="2" borderId="4" xfId="0" applyFont="1" applyFill="1" applyBorder="1" applyAlignment="1">
      <alignment vertical="center"/>
    </xf>
    <xf numFmtId="0" fontId="2" fillId="2" borderId="0" xfId="0" applyFont="1" applyFill="1" applyBorder="1"/>
    <xf numFmtId="0" fontId="2" fillId="2" borderId="0" xfId="0" applyFont="1" applyFill="1" applyBorder="1" applyAlignment="1">
      <alignment vertical="center"/>
    </xf>
    <xf numFmtId="0" fontId="2" fillId="2" borderId="0" xfId="0" applyFont="1" applyFill="1" applyBorder="1" applyAlignment="1">
      <alignment wrapText="1"/>
    </xf>
    <xf numFmtId="0" fontId="2" fillId="2" borderId="5" xfId="0" applyFont="1" applyFill="1" applyBorder="1" applyAlignment="1">
      <alignment vertical="center"/>
    </xf>
    <xf numFmtId="9" fontId="6" fillId="3" borderId="1" xfId="0" applyNumberFormat="1" applyFont="1" applyFill="1" applyBorder="1" applyAlignment="1" applyProtection="1">
      <alignment horizontal="center" vertical="center" wrapText="1"/>
      <protection locked="0"/>
    </xf>
    <xf numFmtId="0" fontId="3" fillId="4"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6" fillId="4" borderId="2" xfId="1"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protection locked="0"/>
    </xf>
    <xf numFmtId="9" fontId="6" fillId="4" borderId="2" xfId="0" applyNumberFormat="1" applyFont="1" applyFill="1" applyBorder="1" applyAlignment="1" applyProtection="1">
      <alignment horizontal="center" vertical="center" wrapText="1"/>
      <protection locked="0"/>
    </xf>
    <xf numFmtId="165" fontId="5" fillId="4" borderId="2" xfId="0" applyNumberFormat="1"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xf numFmtId="0" fontId="5" fillId="4" borderId="2" xfId="0" applyFont="1" applyFill="1" applyBorder="1" applyAlignment="1" applyProtection="1">
      <alignment vertical="center" wrapText="1"/>
      <protection locked="0"/>
    </xf>
    <xf numFmtId="0" fontId="6" fillId="4" borderId="2" xfId="0" applyFont="1" applyFill="1" applyBorder="1" applyAlignment="1" applyProtection="1">
      <alignment vertical="center" wrapText="1"/>
      <protection locked="0"/>
    </xf>
    <xf numFmtId="0" fontId="5" fillId="4" borderId="2" xfId="0" applyFont="1" applyFill="1" applyBorder="1" applyAlignment="1" applyProtection="1">
      <alignment horizontal="center" vertical="center" wrapText="1"/>
      <protection locked="0"/>
    </xf>
    <xf numFmtId="166" fontId="5" fillId="4" borderId="2" xfId="0" applyNumberFormat="1" applyFont="1" applyFill="1" applyBorder="1" applyAlignment="1" applyProtection="1">
      <alignment horizontal="center" vertical="center" wrapText="1"/>
      <protection locked="0"/>
    </xf>
    <xf numFmtId="0" fontId="2" fillId="0" borderId="0" xfId="0" applyFont="1"/>
    <xf numFmtId="0" fontId="7" fillId="4" borderId="0" xfId="0" applyFont="1" applyFill="1" applyAlignment="1">
      <alignment horizontal="left"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wrapText="1"/>
    </xf>
    <xf numFmtId="0" fontId="1" fillId="2" borderId="1" xfId="0" applyFont="1" applyFill="1" applyBorder="1" applyAlignment="1">
      <alignment horizontal="center" vertical="center"/>
    </xf>
    <xf numFmtId="0" fontId="2"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vertical="center" wrapText="1"/>
    </xf>
    <xf numFmtId="0" fontId="2" fillId="2" borderId="3" xfId="0" applyFont="1" applyFill="1" applyBorder="1" applyAlignment="1">
      <alignment vertical="center" wrapText="1"/>
    </xf>
    <xf numFmtId="0" fontId="2" fillId="2" borderId="0" xfId="0" applyFont="1" applyFill="1" applyBorder="1" applyAlignment="1">
      <alignment vertical="center" wrapText="1"/>
    </xf>
    <xf numFmtId="0" fontId="6" fillId="3" borderId="8" xfId="1" applyFont="1" applyFill="1" applyBorder="1" applyAlignment="1" applyProtection="1">
      <alignment horizontal="center" vertical="center" wrapText="1"/>
      <protection locked="0"/>
    </xf>
    <xf numFmtId="9" fontId="6" fillId="3" borderId="2" xfId="1" applyNumberFormat="1" applyFont="1" applyFill="1" applyBorder="1" applyAlignment="1" applyProtection="1">
      <alignment horizontal="center" vertical="center" wrapText="1"/>
      <protection locked="0"/>
    </xf>
    <xf numFmtId="9" fontId="6" fillId="3" borderId="2" xfId="0" applyNumberFormat="1" applyFont="1" applyFill="1" applyBorder="1" applyAlignment="1" applyProtection="1">
      <alignment horizontal="center" vertical="center" wrapText="1"/>
      <protection locked="0"/>
    </xf>
    <xf numFmtId="166" fontId="5" fillId="3" borderId="2" xfId="0" applyNumberFormat="1"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3" fillId="3" borderId="8" xfId="0"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6" fillId="3" borderId="2" xfId="1" applyFont="1" applyFill="1" applyBorder="1" applyAlignment="1" applyProtection="1">
      <alignment horizontal="center" vertical="center" wrapText="1"/>
      <protection locked="0"/>
    </xf>
    <xf numFmtId="165" fontId="5" fillId="3" borderId="2" xfId="0" applyNumberFormat="1"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3" fillId="3" borderId="8" xfId="0" applyFont="1" applyFill="1" applyBorder="1" applyAlignment="1">
      <alignment horizontal="center" vertical="center" wrapText="1"/>
    </xf>
    <xf numFmtId="0" fontId="6" fillId="3" borderId="8"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13"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2" fillId="0" borderId="4" xfId="0"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13" fillId="0" borderId="1" xfId="0" applyFont="1" applyFill="1" applyBorder="1" applyAlignment="1">
      <alignment horizontal="left" vertical="top" wrapText="1"/>
    </xf>
    <xf numFmtId="0" fontId="2" fillId="0" borderId="4" xfId="0" quotePrefix="1" applyFont="1" applyFill="1" applyBorder="1" applyAlignment="1" applyProtection="1">
      <alignment horizontal="left" vertical="top" wrapText="1"/>
      <protection locked="0"/>
    </xf>
    <xf numFmtId="44" fontId="2" fillId="0" borderId="4" xfId="14" applyFont="1" applyFill="1" applyBorder="1" applyAlignment="1" applyProtection="1">
      <alignment horizontal="left" vertical="top" wrapText="1"/>
      <protection locked="0"/>
    </xf>
    <xf numFmtId="44" fontId="2" fillId="0" borderId="9" xfId="14" applyFont="1" applyFill="1" applyBorder="1" applyAlignment="1" applyProtection="1">
      <alignment horizontal="left" vertical="top" wrapText="1"/>
      <protection locked="0"/>
    </xf>
    <xf numFmtId="44" fontId="13" fillId="0" borderId="1" xfId="14" applyFont="1" applyFill="1" applyBorder="1" applyAlignment="1">
      <alignment horizontal="left" vertical="top" wrapText="1"/>
    </xf>
    <xf numFmtId="44" fontId="2" fillId="0" borderId="1" xfId="14" applyFont="1" applyFill="1" applyBorder="1" applyAlignment="1">
      <alignment horizontal="center" vertical="center" wrapText="1"/>
    </xf>
    <xf numFmtId="0" fontId="2" fillId="0" borderId="1" xfId="0" applyFont="1" applyFill="1" applyBorder="1" applyAlignment="1" applyProtection="1">
      <alignment horizontal="left" vertical="top" wrapText="1"/>
      <protection locked="0"/>
    </xf>
    <xf numFmtId="44" fontId="2" fillId="0" borderId="1" xfId="14" applyFont="1" applyFill="1" applyBorder="1" applyAlignment="1" applyProtection="1">
      <alignment horizontal="left" vertical="top" wrapText="1"/>
      <protection locked="0"/>
    </xf>
    <xf numFmtId="0" fontId="2" fillId="0" borderId="1" xfId="0" quotePrefix="1" applyFont="1" applyFill="1" applyBorder="1" applyAlignment="1" applyProtection="1">
      <alignment horizontal="left" vertical="top" wrapText="1"/>
      <protection locked="0"/>
    </xf>
    <xf numFmtId="44" fontId="2" fillId="0" borderId="4" xfId="14" applyFont="1" applyFill="1" applyBorder="1" applyAlignment="1" applyProtection="1">
      <alignment horizontal="left" vertical="top" wrapText="1"/>
      <protection locked="0"/>
    </xf>
    <xf numFmtId="0" fontId="2" fillId="0" borderId="0" xfId="0" applyFont="1" applyBorder="1" applyAlignment="1">
      <alignment vertical="center"/>
    </xf>
    <xf numFmtId="9" fontId="2" fillId="0" borderId="4" xfId="13" applyFont="1" applyFill="1" applyBorder="1" applyAlignment="1" applyProtection="1">
      <alignment horizontal="center" vertical="center" wrapText="1"/>
      <protection locked="0"/>
    </xf>
    <xf numFmtId="0" fontId="2" fillId="0" borderId="9" xfId="0" quotePrefix="1" applyFont="1" applyFill="1" applyBorder="1" applyAlignment="1" applyProtection="1">
      <alignment horizontal="left" vertical="top" wrapText="1"/>
      <protection locked="0"/>
    </xf>
    <xf numFmtId="0" fontId="13" fillId="0" borderId="1" xfId="0" quotePrefix="1"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0" borderId="9" xfId="0" applyFont="1" applyFill="1" applyBorder="1" applyAlignment="1">
      <alignment vertical="center" wrapText="1"/>
    </xf>
    <xf numFmtId="44" fontId="2" fillId="0" borderId="9" xfId="14" applyFont="1" applyFill="1" applyBorder="1" applyAlignment="1">
      <alignment vertical="center" wrapText="1"/>
    </xf>
    <xf numFmtId="0" fontId="2" fillId="0" borderId="1" xfId="0" quotePrefix="1"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2" fillId="0" borderId="2" xfId="0" applyFont="1" applyFill="1" applyBorder="1" applyAlignment="1">
      <alignment horizontal="center" vertical="center" wrapText="1"/>
    </xf>
    <xf numFmtId="9" fontId="2" fillId="0" borderId="9" xfId="13" applyFont="1" applyFill="1" applyBorder="1" applyAlignment="1" applyProtection="1">
      <alignment horizontal="center" vertical="center" wrapText="1"/>
      <protection locked="0"/>
    </xf>
    <xf numFmtId="0" fontId="3"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pplyProtection="1">
      <alignment horizontal="left" vertical="center" wrapText="1"/>
      <protection locked="0"/>
    </xf>
    <xf numFmtId="44" fontId="5" fillId="0" borderId="1" xfId="14" applyFont="1" applyFill="1" applyBorder="1" applyAlignment="1">
      <alignment horizontal="center" vertical="center" wrapText="1"/>
    </xf>
    <xf numFmtId="44" fontId="5" fillId="0" borderId="9" xfId="14" applyFont="1" applyFill="1" applyBorder="1" applyAlignment="1">
      <alignment vertical="center" wrapText="1"/>
    </xf>
    <xf numFmtId="44" fontId="5" fillId="0" borderId="4" xfId="14" applyFont="1" applyFill="1" applyBorder="1" applyAlignment="1" applyProtection="1">
      <alignment horizontal="left" vertical="top" wrapText="1"/>
      <protection locked="0"/>
    </xf>
    <xf numFmtId="44" fontId="5" fillId="0" borderId="1" xfId="14" applyFont="1" applyFill="1" applyBorder="1" applyAlignment="1" applyProtection="1">
      <alignment horizontal="left" vertical="top" wrapText="1"/>
      <protection locked="0"/>
    </xf>
    <xf numFmtId="44" fontId="5" fillId="0" borderId="9" xfId="14" applyFont="1" applyFill="1" applyBorder="1" applyAlignment="1" applyProtection="1">
      <alignment horizontal="left" vertical="top" wrapText="1"/>
      <protection locked="0"/>
    </xf>
    <xf numFmtId="168" fontId="5" fillId="0" borderId="1" xfId="14" applyNumberFormat="1" applyFont="1" applyFill="1" applyBorder="1" applyAlignment="1">
      <alignment horizontal="center" vertical="center" wrapText="1"/>
    </xf>
    <xf numFmtId="44" fontId="2" fillId="0" borderId="6" xfId="14" applyFont="1" applyFill="1" applyBorder="1" applyAlignment="1">
      <alignment horizontal="center" vertical="center" wrapText="1"/>
    </xf>
    <xf numFmtId="0" fontId="12" fillId="0" borderId="1" xfId="0" applyFont="1" applyFill="1" applyBorder="1" applyAlignment="1">
      <alignment horizontal="center" vertical="center" wrapText="1"/>
    </xf>
    <xf numFmtId="9" fontId="13" fillId="0" borderId="1" xfId="13" applyFont="1" applyFill="1" applyBorder="1" applyAlignment="1">
      <alignment horizontal="center" vertical="center" wrapText="1"/>
    </xf>
    <xf numFmtId="0" fontId="2" fillId="0" borderId="4"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44" fontId="5" fillId="0" borderId="4" xfId="14" applyFont="1" applyFill="1" applyBorder="1" applyAlignment="1" applyProtection="1">
      <alignment horizontal="center" vertical="center" wrapText="1"/>
      <protection locked="0"/>
    </xf>
    <xf numFmtId="9" fontId="5" fillId="0" borderId="4" xfId="13" applyFont="1" applyFill="1" applyBorder="1" applyAlignment="1" applyProtection="1">
      <alignment horizontal="center" vertical="center" wrapText="1"/>
      <protection locked="0"/>
    </xf>
    <xf numFmtId="9" fontId="5" fillId="0" borderId="3" xfId="13"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44" fontId="5" fillId="0" borderId="1" xfId="14" applyFont="1" applyFill="1" applyBorder="1" applyAlignment="1" applyProtection="1">
      <alignment horizontal="center" vertical="center" wrapText="1"/>
      <protection locked="0"/>
    </xf>
    <xf numFmtId="44" fontId="5" fillId="0" borderId="9" xfId="14" applyFont="1" applyFill="1" applyBorder="1" applyAlignment="1" applyProtection="1">
      <alignment horizontal="center" vertical="center" wrapText="1"/>
      <protection locked="0"/>
    </xf>
    <xf numFmtId="44" fontId="14" fillId="0" borderId="1" xfId="14"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quotePrefix="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2" xfId="0" applyFont="1" applyFill="1" applyBorder="1" applyAlignment="1">
      <alignment horizontal="center" vertical="center" wrapText="1"/>
    </xf>
    <xf numFmtId="9" fontId="5" fillId="0" borderId="6" xfId="13" applyFont="1" applyFill="1" applyBorder="1" applyAlignment="1" applyProtection="1">
      <alignment horizontal="center" vertical="center" wrapText="1"/>
      <protection locked="0"/>
    </xf>
    <xf numFmtId="9" fontId="5" fillId="0" borderId="10" xfId="13" applyFont="1" applyFill="1" applyBorder="1" applyAlignment="1" applyProtection="1">
      <alignment horizontal="center" vertical="center" wrapText="1"/>
      <protection locked="0"/>
    </xf>
    <xf numFmtId="44" fontId="5" fillId="0" borderId="9" xfId="14" applyFont="1" applyFill="1" applyBorder="1" applyAlignment="1">
      <alignment horizontal="center" vertical="center" wrapText="1"/>
    </xf>
    <xf numFmtId="0" fontId="2" fillId="6" borderId="4" xfId="0" quotePrefix="1" applyFont="1" applyFill="1" applyBorder="1" applyAlignment="1" applyProtection="1">
      <alignment horizontal="left" vertical="top" wrapText="1"/>
      <protection locked="0"/>
    </xf>
    <xf numFmtId="0" fontId="2" fillId="6" borderId="1" xfId="0" quotePrefix="1" applyFont="1" applyFill="1" applyBorder="1" applyAlignment="1" applyProtection="1">
      <alignment horizontal="left" vertical="top" wrapText="1"/>
      <protection locked="0"/>
    </xf>
    <xf numFmtId="0" fontId="2" fillId="6" borderId="9" xfId="0" quotePrefix="1" applyFont="1" applyFill="1" applyBorder="1" applyAlignment="1" applyProtection="1">
      <alignment horizontal="left" vertical="top" wrapText="1"/>
      <protection locked="0"/>
    </xf>
    <xf numFmtId="0" fontId="13" fillId="6" borderId="1" xfId="0" quotePrefix="1" applyFont="1" applyFill="1" applyBorder="1" applyAlignment="1">
      <alignment horizontal="left" vertical="top" wrapText="1"/>
    </xf>
    <xf numFmtId="0" fontId="2" fillId="7" borderId="1" xfId="0" quotePrefix="1" applyFont="1" applyFill="1" applyBorder="1" applyAlignment="1">
      <alignment horizontal="center" vertical="center" wrapText="1"/>
    </xf>
    <xf numFmtId="0" fontId="2" fillId="7" borderId="9" xfId="0" quotePrefix="1" applyFont="1" applyFill="1" applyBorder="1" applyAlignment="1">
      <alignment vertical="center" wrapText="1"/>
    </xf>
    <xf numFmtId="0" fontId="2" fillId="8" borderId="1" xfId="0" quotePrefix="1" applyFont="1" applyFill="1" applyBorder="1" applyAlignment="1">
      <alignment horizontal="center" vertical="center" wrapText="1"/>
    </xf>
    <xf numFmtId="0" fontId="2" fillId="8" borderId="2" xfId="0" quotePrefix="1" applyFont="1" applyFill="1" applyBorder="1" applyAlignment="1">
      <alignment vertical="center" wrapText="1"/>
    </xf>
    <xf numFmtId="0" fontId="2" fillId="0" borderId="1" xfId="0" applyFont="1" applyFill="1" applyBorder="1" applyAlignment="1">
      <alignment vertical="center" wrapText="1"/>
    </xf>
    <xf numFmtId="44" fontId="2" fillId="0" borderId="1" xfId="14" applyFont="1" applyFill="1" applyBorder="1" applyAlignment="1">
      <alignment vertical="center" wrapText="1"/>
    </xf>
    <xf numFmtId="44" fontId="5" fillId="0" borderId="1" xfId="14" applyFont="1" applyFill="1" applyBorder="1" applyAlignment="1">
      <alignment vertical="center" wrapText="1"/>
    </xf>
    <xf numFmtId="0" fontId="2" fillId="9" borderId="1" xfId="0" quotePrefix="1" applyFont="1" applyFill="1" applyBorder="1" applyAlignment="1">
      <alignment horizontal="center" vertical="center" wrapText="1"/>
    </xf>
    <xf numFmtId="0" fontId="2" fillId="10" borderId="1" xfId="0" quotePrefix="1" applyFont="1" applyFill="1" applyBorder="1" applyAlignment="1">
      <alignment horizontal="center" vertical="center" wrapText="1"/>
    </xf>
    <xf numFmtId="0" fontId="2" fillId="11" borderId="1" xfId="0" quotePrefix="1"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3" fillId="14" borderId="1" xfId="0" quotePrefix="1" applyFont="1" applyFill="1" applyBorder="1" applyAlignment="1">
      <alignment horizontal="left" vertical="top" wrapText="1"/>
    </xf>
    <xf numFmtId="0" fontId="2" fillId="14" borderId="1" xfId="0" quotePrefix="1" applyFont="1" applyFill="1" applyBorder="1" applyAlignment="1">
      <alignment horizontal="center" vertical="center" wrapText="1"/>
    </xf>
    <xf numFmtId="0" fontId="2" fillId="15" borderId="1" xfId="0" quotePrefix="1" applyFont="1" applyFill="1" applyBorder="1" applyAlignment="1">
      <alignment horizontal="center" vertical="center" wrapText="1"/>
    </xf>
    <xf numFmtId="44" fontId="3" fillId="13" borderId="1" xfId="0" applyNumberFormat="1" applyFont="1" applyFill="1" applyBorder="1" applyAlignment="1">
      <alignment vertical="center"/>
    </xf>
    <xf numFmtId="9" fontId="3" fillId="13" borderId="1" xfId="0" applyNumberFormat="1" applyFont="1" applyFill="1" applyBorder="1" applyAlignment="1">
      <alignment vertical="center"/>
    </xf>
    <xf numFmtId="9" fontId="3" fillId="13" borderId="1" xfId="13" applyNumberFormat="1" applyFont="1" applyFill="1" applyBorder="1" applyAlignment="1">
      <alignment vertical="center"/>
    </xf>
    <xf numFmtId="0" fontId="3" fillId="0" borderId="1" xfId="0" applyFont="1" applyFill="1" applyBorder="1" applyAlignment="1">
      <alignment horizontal="left" vertical="center" wrapText="1"/>
    </xf>
    <xf numFmtId="0" fontId="2" fillId="12" borderId="1" xfId="0" applyFont="1" applyFill="1" applyBorder="1" applyAlignment="1">
      <alignment vertical="center" wrapText="1"/>
    </xf>
    <xf numFmtId="0" fontId="2" fillId="11" borderId="1" xfId="0" quotePrefix="1" applyFont="1" applyFill="1" applyBorder="1" applyAlignment="1">
      <alignment vertical="center" wrapText="1"/>
    </xf>
    <xf numFmtId="0" fontId="2" fillId="0" borderId="1" xfId="0" quotePrefix="1" applyFont="1" applyFill="1" applyBorder="1" applyAlignment="1">
      <alignment vertical="center" wrapText="1"/>
    </xf>
    <xf numFmtId="9" fontId="2" fillId="13" borderId="1" xfId="13" applyFont="1" applyFill="1" applyBorder="1" applyAlignment="1">
      <alignment horizontal="center" vertical="center" wrapText="1"/>
    </xf>
    <xf numFmtId="44" fontId="2" fillId="0" borderId="9" xfId="14" applyNumberFormat="1" applyFont="1" applyFill="1" applyBorder="1" applyAlignment="1" applyProtection="1">
      <alignment horizontal="left" vertical="top" wrapText="1"/>
      <protection locked="0"/>
    </xf>
    <xf numFmtId="44" fontId="2" fillId="0" borderId="0" xfId="0" applyNumberFormat="1" applyFont="1" applyAlignment="1">
      <alignment vertical="center"/>
    </xf>
    <xf numFmtId="44" fontId="5" fillId="13" borderId="1" xfId="14" applyFont="1" applyFill="1" applyBorder="1" applyAlignment="1">
      <alignment horizontal="center" vertical="center" wrapText="1"/>
    </xf>
    <xf numFmtId="44" fontId="2" fillId="13" borderId="1" xfId="14" applyFont="1" applyFill="1" applyBorder="1" applyAlignment="1">
      <alignment horizontal="center" vertical="center" wrapText="1"/>
    </xf>
    <xf numFmtId="44" fontId="3" fillId="13" borderId="0" xfId="0" applyNumberFormat="1" applyFont="1" applyFill="1" applyAlignment="1">
      <alignment vertical="center"/>
    </xf>
    <xf numFmtId="9" fontId="3" fillId="13" borderId="1" xfId="13" applyFont="1" applyFill="1" applyBorder="1" applyAlignment="1">
      <alignment horizontal="center" vertical="center" wrapText="1"/>
    </xf>
    <xf numFmtId="9" fontId="3" fillId="0" borderId="1" xfId="13" applyFont="1" applyFill="1" applyBorder="1" applyAlignment="1">
      <alignment horizontal="center" vertical="center" wrapText="1"/>
    </xf>
    <xf numFmtId="0" fontId="17" fillId="0" borderId="0" xfId="0" applyFont="1" applyFill="1" applyAlignment="1">
      <alignment horizontal="center" vertical="center"/>
    </xf>
    <xf numFmtId="0" fontId="17" fillId="0" borderId="3" xfId="0" applyFont="1" applyFill="1" applyBorder="1" applyAlignment="1">
      <alignment horizontal="center" vertical="center"/>
    </xf>
    <xf numFmtId="0" fontId="17" fillId="0" borderId="0" xfId="0" applyFont="1" applyFill="1" applyBorder="1" applyAlignment="1">
      <alignment horizontal="center" vertical="center"/>
    </xf>
    <xf numFmtId="0" fontId="18" fillId="3" borderId="2" xfId="1" applyFont="1" applyFill="1" applyBorder="1" applyAlignment="1" applyProtection="1">
      <alignment horizontal="center" vertical="center" wrapText="1"/>
      <protection locked="0"/>
    </xf>
    <xf numFmtId="0" fontId="18" fillId="4" borderId="2" xfId="1" applyFont="1" applyFill="1" applyBorder="1" applyAlignment="1" applyProtection="1">
      <alignment horizontal="center" vertical="center" wrapText="1"/>
      <protection locked="0"/>
    </xf>
    <xf numFmtId="9" fontId="3" fillId="0" borderId="1" xfId="13" applyFont="1" applyFill="1" applyBorder="1" applyAlignment="1">
      <alignment horizontal="center" vertical="center" wrapText="1"/>
    </xf>
    <xf numFmtId="9" fontId="6" fillId="3" borderId="3" xfId="0" applyNumberFormat="1" applyFont="1" applyFill="1" applyBorder="1" applyAlignment="1" applyProtection="1">
      <alignment horizontal="center" vertical="center" wrapText="1"/>
      <protection locked="0"/>
    </xf>
    <xf numFmtId="9" fontId="6" fillId="3" borderId="0" xfId="0" applyNumberFormat="1" applyFont="1" applyFill="1" applyBorder="1" applyAlignment="1" applyProtection="1">
      <alignment horizontal="center" vertical="center" wrapText="1"/>
      <protection locked="0"/>
    </xf>
    <xf numFmtId="170" fontId="2" fillId="0" borderId="1" xfId="13" applyNumberFormat="1" applyFont="1" applyFill="1" applyBorder="1" applyAlignment="1">
      <alignment horizontal="center" vertical="center" wrapText="1"/>
    </xf>
    <xf numFmtId="10" fontId="2" fillId="0" borderId="1" xfId="13" applyNumberFormat="1" applyFont="1" applyFill="1" applyBorder="1" applyAlignment="1">
      <alignment horizontal="center" vertical="center" wrapText="1"/>
    </xf>
    <xf numFmtId="10" fontId="3" fillId="0" borderId="1" xfId="13" applyNumberFormat="1" applyFont="1" applyFill="1" applyBorder="1" applyAlignment="1">
      <alignment horizontal="center" vertical="center" wrapText="1"/>
    </xf>
    <xf numFmtId="0" fontId="3" fillId="9" borderId="1" xfId="0" applyFont="1" applyFill="1" applyBorder="1" applyAlignment="1">
      <alignment horizontal="left" vertical="top" wrapText="1"/>
    </xf>
    <xf numFmtId="170" fontId="3" fillId="9" borderId="1" xfId="13" applyNumberFormat="1" applyFont="1" applyFill="1" applyBorder="1" applyAlignment="1">
      <alignment horizontal="center" vertical="center" wrapText="1"/>
    </xf>
    <xf numFmtId="9" fontId="3" fillId="9" borderId="1" xfId="13" applyFont="1" applyFill="1" applyBorder="1" applyAlignment="1">
      <alignment horizontal="center" vertical="center" wrapText="1"/>
    </xf>
    <xf numFmtId="0" fontId="6" fillId="9" borderId="1" xfId="0" applyFont="1" applyFill="1" applyBorder="1" applyAlignment="1">
      <alignment horizontal="left" vertical="top" wrapText="1"/>
    </xf>
    <xf numFmtId="170" fontId="6" fillId="9" borderId="1" xfId="13" applyNumberFormat="1" applyFont="1" applyFill="1" applyBorder="1" applyAlignment="1">
      <alignment horizontal="center" vertical="center" wrapText="1"/>
    </xf>
    <xf numFmtId="10" fontId="3" fillId="9" borderId="1" xfId="13" applyNumberFormat="1" applyFont="1" applyFill="1" applyBorder="1" applyAlignment="1">
      <alignment horizontal="center" vertical="center" wrapText="1"/>
    </xf>
    <xf numFmtId="9" fontId="2" fillId="0" borderId="1" xfId="13" applyNumberFormat="1" applyFont="1" applyFill="1" applyBorder="1" applyAlignment="1">
      <alignment horizontal="center" vertical="center" wrapText="1"/>
    </xf>
    <xf numFmtId="9" fontId="2" fillId="9" borderId="1" xfId="13" applyFont="1" applyFill="1" applyBorder="1" applyAlignment="1">
      <alignment horizontal="center" vertical="center" wrapText="1"/>
    </xf>
    <xf numFmtId="0" fontId="2" fillId="0" borderId="2" xfId="0" applyFont="1" applyFill="1" applyBorder="1" applyAlignment="1">
      <alignment horizontal="center" vertical="center" wrapText="1"/>
    </xf>
    <xf numFmtId="44" fontId="5" fillId="0" borderId="2" xfId="14" applyFont="1" applyFill="1" applyBorder="1" applyAlignment="1">
      <alignment horizontal="center" vertical="center" wrapText="1"/>
    </xf>
    <xf numFmtId="44" fontId="2" fillId="0" borderId="2" xfId="14" applyFont="1" applyFill="1" applyBorder="1" applyAlignment="1">
      <alignment horizontal="center" vertical="center" wrapText="1"/>
    </xf>
    <xf numFmtId="44" fontId="2" fillId="0" borderId="0" xfId="14" applyFont="1" applyAlignment="1">
      <alignment vertical="center"/>
    </xf>
    <xf numFmtId="44" fontId="2" fillId="0" borderId="0" xfId="0" applyNumberFormat="1" applyFont="1" applyBorder="1" applyAlignment="1">
      <alignment vertical="center"/>
    </xf>
    <xf numFmtId="44" fontId="5" fillId="0" borderId="1" xfId="14" quotePrefix="1" applyFont="1" applyFill="1" applyBorder="1" applyAlignment="1">
      <alignment horizontal="center" vertical="center" wrapText="1"/>
    </xf>
    <xf numFmtId="44" fontId="2" fillId="0" borderId="1" xfId="14" quotePrefix="1" applyFont="1" applyFill="1" applyBorder="1" applyAlignment="1">
      <alignment horizontal="center" vertical="center" wrapText="1"/>
    </xf>
    <xf numFmtId="0" fontId="5" fillId="0" borderId="3" xfId="13" applyNumberFormat="1" applyFont="1" applyFill="1" applyBorder="1" applyAlignment="1" applyProtection="1">
      <alignment horizontal="center" vertical="center" wrapText="1"/>
      <protection locked="0"/>
    </xf>
    <xf numFmtId="44" fontId="14" fillId="0" borderId="1" xfId="14" applyFont="1" applyFill="1" applyBorder="1" applyAlignment="1">
      <alignment horizontal="left" vertical="center" wrapText="1"/>
    </xf>
    <xf numFmtId="0" fontId="3" fillId="9" borderId="9" xfId="0" applyFont="1" applyFill="1" applyBorder="1" applyAlignment="1">
      <alignment horizontal="left" vertical="top" wrapText="1"/>
    </xf>
    <xf numFmtId="0" fontId="12" fillId="0" borderId="9" xfId="0" applyFont="1" applyFill="1" applyBorder="1" applyAlignment="1">
      <alignment horizontal="center" vertical="center" wrapText="1"/>
    </xf>
    <xf numFmtId="9" fontId="5" fillId="16" borderId="3" xfId="13" applyFont="1" applyFill="1" applyBorder="1" applyAlignment="1" applyProtection="1">
      <alignment horizontal="center" vertical="center" wrapText="1"/>
      <protection locked="0"/>
    </xf>
    <xf numFmtId="0" fontId="6" fillId="16" borderId="1" xfId="0" applyFont="1" applyFill="1" applyBorder="1" applyAlignment="1">
      <alignment horizontal="center" vertical="center" wrapText="1"/>
    </xf>
    <xf numFmtId="0" fontId="6" fillId="16" borderId="9"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 fillId="0" borderId="5" xfId="0" applyFont="1" applyFill="1" applyBorder="1" applyAlignment="1" applyProtection="1">
      <alignment horizontal="left" vertical="top" wrapText="1"/>
      <protection locked="0"/>
    </xf>
    <xf numFmtId="9" fontId="5" fillId="0" borderId="1" xfId="13" applyFont="1" applyFill="1" applyBorder="1" applyAlignment="1">
      <alignment horizontal="center" vertical="center" wrapText="1"/>
    </xf>
    <xf numFmtId="0" fontId="2" fillId="13" borderId="1" xfId="0" quotePrefix="1" applyFont="1" applyFill="1" applyBorder="1" applyAlignment="1">
      <alignment horizontal="center" vertical="center" wrapText="1"/>
    </xf>
    <xf numFmtId="0" fontId="2" fillId="14" borderId="1" xfId="0" quotePrefix="1"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170" fontId="2" fillId="0" borderId="1" xfId="13" applyNumberFormat="1" applyFont="1" applyFill="1" applyBorder="1" applyAlignment="1">
      <alignment horizontal="center" vertical="center" wrapText="1"/>
    </xf>
    <xf numFmtId="0" fontId="3" fillId="9" borderId="1" xfId="0" applyFont="1" applyFill="1" applyBorder="1" applyAlignment="1">
      <alignment horizontal="left" vertical="top" wrapText="1"/>
    </xf>
    <xf numFmtId="9" fontId="2" fillId="0" borderId="0" xfId="0" applyNumberFormat="1" applyFont="1" applyAlignment="1">
      <alignment horizontal="center" vertical="center"/>
    </xf>
    <xf numFmtId="9" fontId="3" fillId="0" borderId="1" xfId="13" applyFont="1" applyFill="1" applyBorder="1" applyAlignment="1">
      <alignment horizontal="center" vertical="center" wrapText="1"/>
    </xf>
    <xf numFmtId="9" fontId="3" fillId="0" borderId="1" xfId="12" applyNumberFormat="1" applyFont="1" applyFill="1" applyBorder="1" applyAlignment="1">
      <alignment horizontal="center" vertical="center" wrapText="1"/>
    </xf>
    <xf numFmtId="43" fontId="3" fillId="16" borderId="1" xfId="12" applyFont="1" applyFill="1" applyBorder="1" applyAlignment="1">
      <alignment horizontal="center" vertical="center" wrapText="1"/>
    </xf>
    <xf numFmtId="0" fontId="2" fillId="16" borderId="1" xfId="0" applyFont="1" applyFill="1" applyBorder="1" applyAlignment="1">
      <alignment horizontal="center" vertical="center" wrapText="1"/>
    </xf>
    <xf numFmtId="0" fontId="2" fillId="16" borderId="1" xfId="0" applyFont="1" applyFill="1" applyBorder="1" applyAlignment="1">
      <alignment horizontal="left" vertical="top" wrapText="1"/>
    </xf>
    <xf numFmtId="0" fontId="3" fillId="16" borderId="1" xfId="0" applyFont="1" applyFill="1" applyBorder="1" applyAlignment="1">
      <alignment horizontal="left" vertical="top" wrapText="1"/>
    </xf>
    <xf numFmtId="0" fontId="3" fillId="16"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4" fontId="5" fillId="0" borderId="2" xfId="14" applyFont="1" applyFill="1" applyBorder="1" applyAlignment="1">
      <alignment horizontal="center" vertical="center" wrapText="1"/>
    </xf>
    <xf numFmtId="0" fontId="12" fillId="0" borderId="8" xfId="0" applyFont="1" applyFill="1" applyBorder="1" applyAlignment="1">
      <alignment horizontal="center" vertical="center" wrapText="1"/>
    </xf>
    <xf numFmtId="0" fontId="2" fillId="15" borderId="1" xfId="0" quotePrefix="1" applyFont="1" applyFill="1" applyBorder="1" applyAlignment="1">
      <alignment horizontal="center" vertical="center" wrapText="1"/>
    </xf>
    <xf numFmtId="9" fontId="5" fillId="16" borderId="8" xfId="13" applyFont="1" applyFill="1" applyBorder="1" applyAlignment="1">
      <alignment horizontal="center" vertical="center" wrapText="1"/>
    </xf>
    <xf numFmtId="9" fontId="5" fillId="0" borderId="2" xfId="13"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16" borderId="1" xfId="0" applyFont="1" applyFill="1" applyBorder="1" applyAlignment="1">
      <alignment horizontal="left" vertical="top" wrapText="1"/>
    </xf>
    <xf numFmtId="0" fontId="2" fillId="15" borderId="1" xfId="0" quotePrefix="1" applyFont="1" applyFill="1" applyBorder="1" applyAlignment="1">
      <alignment horizontal="center" vertical="center" wrapText="1"/>
    </xf>
    <xf numFmtId="9" fontId="5" fillId="0" borderId="1" xfId="13" applyFont="1" applyFill="1" applyBorder="1" applyAlignment="1" applyProtection="1">
      <alignment horizontal="center" vertical="center" wrapText="1"/>
      <protection locked="0"/>
    </xf>
    <xf numFmtId="9" fontId="5" fillId="16" borderId="1" xfId="13" applyFont="1" applyFill="1" applyBorder="1" applyAlignment="1" applyProtection="1">
      <alignment horizontal="center" vertical="center" wrapText="1"/>
      <protection locked="0"/>
    </xf>
    <xf numFmtId="0" fontId="2" fillId="0" borderId="8" xfId="0" applyFont="1" applyFill="1" applyBorder="1" applyAlignment="1">
      <alignment vertical="center" wrapText="1"/>
    </xf>
    <xf numFmtId="0" fontId="15" fillId="0" borderId="8" xfId="0" applyFont="1" applyFill="1" applyBorder="1" applyAlignment="1">
      <alignment horizontal="center" vertical="center" wrapText="1"/>
    </xf>
    <xf numFmtId="44" fontId="5" fillId="0" borderId="1" xfId="14" applyFont="1" applyFill="1" applyBorder="1" applyAlignment="1">
      <alignment horizontal="left" vertical="center" wrapText="1"/>
    </xf>
    <xf numFmtId="0" fontId="2" fillId="0" borderId="1" xfId="0" applyFont="1" applyFill="1" applyBorder="1" applyAlignment="1">
      <alignment horizontal="center" vertical="top" wrapText="1"/>
    </xf>
    <xf numFmtId="0" fontId="2" fillId="16" borderId="4" xfId="0" applyFont="1" applyFill="1" applyBorder="1" applyAlignment="1" applyProtection="1">
      <alignment horizontal="left" vertical="top" wrapText="1"/>
      <protection locked="0"/>
    </xf>
    <xf numFmtId="0" fontId="2" fillId="16" borderId="9" xfId="0" applyFont="1" applyFill="1" applyBorder="1" applyAlignment="1" applyProtection="1">
      <alignment horizontal="left" vertical="top" wrapText="1"/>
      <protection locked="0"/>
    </xf>
    <xf numFmtId="0" fontId="13" fillId="16"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9" fontId="2" fillId="0" borderId="9" xfId="13" applyFont="1" applyFill="1" applyBorder="1" applyAlignment="1" applyProtection="1">
      <alignment horizontal="center" vertical="center" wrapText="1"/>
      <protection locked="0"/>
    </xf>
    <xf numFmtId="9" fontId="2" fillId="0" borderId="1" xfId="13" applyFont="1" applyFill="1" applyBorder="1" applyAlignment="1">
      <alignment horizontal="center" vertical="center" wrapText="1"/>
    </xf>
    <xf numFmtId="9" fontId="3" fillId="0" borderId="1" xfId="13" applyFont="1" applyFill="1" applyBorder="1" applyAlignment="1">
      <alignment horizontal="center" vertical="center" wrapText="1"/>
    </xf>
    <xf numFmtId="170" fontId="3" fillId="0" borderId="1" xfId="13" applyNumberFormat="1" applyFont="1" applyFill="1" applyBorder="1" applyAlignment="1">
      <alignment horizontal="center" vertical="center" wrapText="1"/>
    </xf>
    <xf numFmtId="170" fontId="2" fillId="0" borderId="1" xfId="13" applyNumberFormat="1" applyFont="1" applyFill="1" applyBorder="1" applyAlignment="1">
      <alignment horizontal="center" vertical="center" wrapText="1"/>
    </xf>
    <xf numFmtId="10" fontId="2" fillId="0" borderId="1" xfId="13" applyNumberFormat="1" applyFont="1" applyFill="1" applyBorder="1" applyAlignment="1">
      <alignment horizontal="center" vertical="center" wrapText="1"/>
    </xf>
    <xf numFmtId="170" fontId="6" fillId="0" borderId="1" xfId="13" applyNumberFormat="1" applyFont="1" applyFill="1" applyBorder="1" applyAlignment="1">
      <alignment horizontal="center" vertical="center" wrapText="1"/>
    </xf>
    <xf numFmtId="44" fontId="5" fillId="0" borderId="2" xfId="14" applyFont="1" applyFill="1" applyBorder="1" applyAlignment="1">
      <alignment horizontal="center" vertical="center" wrapText="1"/>
    </xf>
    <xf numFmtId="0" fontId="2" fillId="16"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9" fontId="2" fillId="0" borderId="1" xfId="13" applyFont="1" applyFill="1" applyBorder="1" applyAlignment="1">
      <alignment horizontal="center" vertical="center" wrapText="1"/>
    </xf>
    <xf numFmtId="170" fontId="2" fillId="0" borderId="1" xfId="13"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44" fontId="2" fillId="0" borderId="0" xfId="14" applyFont="1" applyAlignment="1">
      <alignment wrapText="1"/>
    </xf>
    <xf numFmtId="44" fontId="6" fillId="0" borderId="1" xfId="14" quotePrefix="1" applyFont="1" applyFill="1" applyBorder="1" applyAlignment="1">
      <alignment horizontal="center" vertical="center" wrapText="1"/>
    </xf>
    <xf numFmtId="9" fontId="2" fillId="0" borderId="0" xfId="13" applyFont="1" applyAlignment="1">
      <alignment wrapText="1"/>
    </xf>
    <xf numFmtId="9" fontId="2" fillId="0" borderId="9" xfId="13" applyFont="1" applyFill="1" applyBorder="1" applyAlignment="1" applyProtection="1">
      <alignment horizontal="center" vertical="center" wrapText="1"/>
      <protection locked="0"/>
    </xf>
    <xf numFmtId="9" fontId="2" fillId="0" borderId="1" xfId="13" applyFont="1" applyFill="1" applyBorder="1" applyAlignment="1">
      <alignment horizontal="center" vertical="center" wrapText="1"/>
    </xf>
    <xf numFmtId="10" fontId="2" fillId="0" borderId="1" xfId="13" applyNumberFormat="1" applyFont="1" applyFill="1" applyBorder="1" applyAlignment="1">
      <alignment horizontal="center" vertical="center" wrapText="1"/>
    </xf>
    <xf numFmtId="170" fontId="2" fillId="0" borderId="1" xfId="13" applyNumberFormat="1" applyFont="1" applyFill="1" applyBorder="1" applyAlignment="1">
      <alignment horizontal="center" vertical="center" wrapText="1"/>
    </xf>
    <xf numFmtId="9" fontId="3" fillId="9" borderId="1" xfId="13" applyFont="1" applyFill="1" applyBorder="1" applyAlignment="1">
      <alignment horizontal="center" vertical="center" wrapText="1"/>
    </xf>
    <xf numFmtId="0" fontId="2" fillId="0" borderId="1" xfId="0" applyFont="1" applyFill="1" applyBorder="1" applyAlignment="1">
      <alignment horizontal="center" vertical="center" wrapText="1"/>
    </xf>
    <xf numFmtId="170" fontId="3" fillId="0" borderId="1" xfId="13" applyNumberFormat="1" applyFont="1" applyFill="1" applyBorder="1" applyAlignment="1">
      <alignment horizontal="center" vertical="center" wrapText="1"/>
    </xf>
    <xf numFmtId="9" fontId="3" fillId="0" borderId="1" xfId="13" applyFont="1" applyFill="1" applyBorder="1" applyAlignment="1">
      <alignment horizontal="center" vertical="center" wrapText="1"/>
    </xf>
    <xf numFmtId="0" fontId="2" fillId="16" borderId="1" xfId="0" applyFont="1" applyFill="1" applyBorder="1" applyAlignment="1">
      <alignment horizontal="left" vertical="top" wrapText="1"/>
    </xf>
    <xf numFmtId="9" fontId="3" fillId="9" borderId="1" xfId="13" applyNumberFormat="1" applyFont="1" applyFill="1" applyBorder="1" applyAlignment="1">
      <alignment horizontal="center" vertical="center" wrapText="1"/>
    </xf>
    <xf numFmtId="170" fontId="3" fillId="0" borderId="4" xfId="13" applyNumberFormat="1" applyFont="1" applyFill="1" applyBorder="1" applyAlignment="1" applyProtection="1">
      <alignment horizontal="center" vertical="center" wrapText="1"/>
      <protection locked="0"/>
    </xf>
    <xf numFmtId="170" fontId="3" fillId="0" borderId="9" xfId="13" applyNumberFormat="1" applyFont="1" applyFill="1" applyBorder="1" applyAlignment="1" applyProtection="1">
      <alignment horizontal="center" vertical="center" wrapText="1"/>
      <protection locked="0"/>
    </xf>
    <xf numFmtId="10" fontId="3" fillId="0" borderId="1" xfId="13" applyNumberFormat="1" applyFont="1" applyFill="1" applyBorder="1" applyAlignment="1">
      <alignment vertical="center" wrapText="1"/>
    </xf>
    <xf numFmtId="0" fontId="3" fillId="13" borderId="1" xfId="0" applyFont="1" applyFill="1" applyBorder="1" applyAlignment="1">
      <alignment horizontal="center" vertical="center" wrapText="1"/>
    </xf>
    <xf numFmtId="0" fontId="2" fillId="16" borderId="1" xfId="0" applyFont="1" applyFill="1" applyBorder="1" applyAlignment="1">
      <alignment horizontal="left" vertical="top" wrapText="1"/>
    </xf>
    <xf numFmtId="9" fontId="2" fillId="0" borderId="2" xfId="13" applyFont="1" applyFill="1" applyBorder="1" applyAlignment="1" applyProtection="1">
      <alignment horizontal="center" vertical="center" wrapText="1"/>
      <protection locked="0"/>
    </xf>
    <xf numFmtId="9" fontId="2" fillId="0" borderId="9" xfId="13" applyFont="1" applyFill="1" applyBorder="1" applyAlignment="1" applyProtection="1">
      <alignment horizontal="center" vertical="center" wrapText="1"/>
      <protection locked="0"/>
    </xf>
    <xf numFmtId="9" fontId="3" fillId="0" borderId="2" xfId="12" applyNumberFormat="1" applyFont="1" applyFill="1" applyBorder="1" applyAlignment="1">
      <alignment horizontal="center" vertical="center" wrapText="1"/>
    </xf>
    <xf numFmtId="9" fontId="3" fillId="0" borderId="9" xfId="12"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170" fontId="2" fillId="0" borderId="2" xfId="13" applyNumberFormat="1" applyFont="1" applyFill="1" applyBorder="1" applyAlignment="1">
      <alignment horizontal="center" vertical="center" wrapText="1"/>
    </xf>
    <xf numFmtId="170" fontId="2" fillId="0" borderId="8" xfId="13" applyNumberFormat="1" applyFont="1" applyFill="1" applyBorder="1" applyAlignment="1">
      <alignment horizontal="center" vertical="center" wrapText="1"/>
    </xf>
    <xf numFmtId="170" fontId="2" fillId="0" borderId="9" xfId="13"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9" fontId="3" fillId="0" borderId="1" xfId="13" applyFont="1" applyFill="1" applyBorder="1" applyAlignment="1">
      <alignment horizontal="center" vertical="center" wrapText="1"/>
    </xf>
    <xf numFmtId="170" fontId="3" fillId="0" borderId="2" xfId="13" applyNumberFormat="1" applyFont="1" applyFill="1" applyBorder="1" applyAlignment="1">
      <alignment horizontal="center" vertical="center" wrapText="1"/>
    </xf>
    <xf numFmtId="170" fontId="3" fillId="0" borderId="9" xfId="13" applyNumberFormat="1" applyFont="1" applyFill="1" applyBorder="1" applyAlignment="1">
      <alignment horizontal="center" vertical="center" wrapText="1"/>
    </xf>
    <xf numFmtId="170" fontId="3" fillId="0" borderId="1" xfId="13" applyNumberFormat="1" applyFont="1" applyFill="1" applyBorder="1" applyAlignment="1">
      <alignment horizontal="center" vertical="center" wrapText="1"/>
    </xf>
    <xf numFmtId="10" fontId="3" fillId="0" borderId="2" xfId="13" applyNumberFormat="1" applyFont="1" applyFill="1" applyBorder="1" applyAlignment="1">
      <alignment horizontal="center" vertical="center" wrapText="1"/>
    </xf>
    <xf numFmtId="10" fontId="3" fillId="0" borderId="8" xfId="13" applyNumberFormat="1" applyFont="1" applyFill="1" applyBorder="1" applyAlignment="1">
      <alignment horizontal="center" vertical="center" wrapText="1"/>
    </xf>
    <xf numFmtId="10" fontId="3" fillId="0" borderId="9" xfId="13" applyNumberFormat="1" applyFont="1" applyFill="1" applyBorder="1" applyAlignment="1">
      <alignment horizontal="center" vertical="center" wrapText="1"/>
    </xf>
    <xf numFmtId="170" fontId="3" fillId="0" borderId="2" xfId="13" applyNumberFormat="1" applyFont="1" applyFill="1" applyBorder="1" applyAlignment="1" applyProtection="1">
      <alignment horizontal="center" vertical="center" wrapText="1"/>
      <protection locked="0"/>
    </xf>
    <xf numFmtId="170" fontId="3" fillId="0" borderId="9" xfId="13" applyNumberFormat="1" applyFont="1" applyFill="1" applyBorder="1" applyAlignment="1" applyProtection="1">
      <alignment horizontal="center" vertical="center" wrapText="1"/>
      <protection locked="0"/>
    </xf>
    <xf numFmtId="0" fontId="2" fillId="0" borderId="2"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9" xfId="0" applyFont="1" applyFill="1" applyBorder="1" applyAlignment="1">
      <alignment horizontal="center" vertical="top" wrapText="1"/>
    </xf>
    <xf numFmtId="9" fontId="3" fillId="0" borderId="2" xfId="13" applyNumberFormat="1" applyFont="1" applyFill="1" applyBorder="1" applyAlignment="1">
      <alignment horizontal="center" vertical="center" wrapText="1"/>
    </xf>
    <xf numFmtId="9" fontId="3" fillId="0" borderId="9" xfId="13" applyNumberFormat="1"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9" xfId="0" applyFont="1" applyFill="1" applyBorder="1" applyAlignment="1">
      <alignment horizontal="left" vertical="top" wrapText="1"/>
    </xf>
    <xf numFmtId="9" fontId="2" fillId="0" borderId="2" xfId="13" applyFont="1" applyFill="1" applyBorder="1" applyAlignment="1">
      <alignment horizontal="center" vertical="center" wrapText="1"/>
    </xf>
    <xf numFmtId="9" fontId="2" fillId="0" borderId="9" xfId="13" applyFont="1" applyFill="1" applyBorder="1" applyAlignment="1">
      <alignment horizontal="center" vertical="center" wrapText="1"/>
    </xf>
    <xf numFmtId="0" fontId="3" fillId="13" borderId="2"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3" borderId="8" xfId="0" applyFont="1" applyFill="1" applyBorder="1" applyAlignment="1">
      <alignment horizontal="center" vertical="center" wrapText="1"/>
    </xf>
    <xf numFmtId="43" fontId="3" fillId="16" borderId="2" xfId="12" applyFont="1" applyFill="1" applyBorder="1" applyAlignment="1">
      <alignment horizontal="center" vertical="center" wrapText="1"/>
    </xf>
    <xf numFmtId="43" fontId="3" fillId="16" borderId="8" xfId="12" applyFont="1" applyFill="1" applyBorder="1" applyAlignment="1">
      <alignment horizontal="center" vertical="center" wrapText="1"/>
    </xf>
    <xf numFmtId="43" fontId="3" fillId="16" borderId="9" xfId="12" applyFont="1" applyFill="1" applyBorder="1" applyAlignment="1">
      <alignment horizontal="center" vertical="center" wrapText="1"/>
    </xf>
    <xf numFmtId="9" fontId="3" fillId="0" borderId="1" xfId="13" applyNumberFormat="1" applyFont="1" applyFill="1" applyBorder="1" applyAlignment="1">
      <alignment horizontal="center" vertical="center" wrapText="1"/>
    </xf>
    <xf numFmtId="169" fontId="3" fillId="16" borderId="2" xfId="12" applyNumberFormat="1" applyFont="1" applyFill="1" applyBorder="1" applyAlignment="1">
      <alignment horizontal="center" vertical="center" wrapText="1"/>
    </xf>
    <xf numFmtId="169" fontId="3" fillId="16" borderId="8" xfId="12" applyNumberFormat="1" applyFont="1" applyFill="1" applyBorder="1" applyAlignment="1">
      <alignment horizontal="center" vertical="center" wrapText="1"/>
    </xf>
    <xf numFmtId="169" fontId="3" fillId="16" borderId="9" xfId="12" applyNumberFormat="1" applyFont="1" applyFill="1" applyBorder="1" applyAlignment="1">
      <alignment horizontal="center" vertical="center" wrapText="1"/>
    </xf>
    <xf numFmtId="170" fontId="3" fillId="0" borderId="8" xfId="13" applyNumberFormat="1" applyFont="1" applyFill="1" applyBorder="1" applyAlignment="1">
      <alignment horizontal="center" vertical="center" wrapText="1"/>
    </xf>
    <xf numFmtId="172" fontId="2" fillId="0" borderId="2" xfId="13" applyNumberFormat="1" applyFont="1" applyFill="1" applyBorder="1" applyAlignment="1">
      <alignment horizontal="center" vertical="center" wrapText="1"/>
    </xf>
    <xf numFmtId="172" fontId="2" fillId="0" borderId="9" xfId="13" applyNumberFormat="1" applyFont="1" applyFill="1" applyBorder="1" applyAlignment="1">
      <alignment horizontal="center" vertical="center" wrapText="1"/>
    </xf>
    <xf numFmtId="9" fontId="3" fillId="9" borderId="1" xfId="13" applyFont="1" applyFill="1" applyBorder="1" applyAlignment="1">
      <alignment horizontal="center" vertical="center" wrapText="1"/>
    </xf>
    <xf numFmtId="10" fontId="2" fillId="9" borderId="1" xfId="13" applyNumberFormat="1" applyFont="1" applyFill="1" applyBorder="1" applyAlignment="1">
      <alignment horizontal="center" vertical="center" wrapText="1"/>
    </xf>
    <xf numFmtId="0" fontId="2" fillId="0" borderId="2"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16" borderId="1" xfId="0" applyFont="1" applyFill="1" applyBorder="1" applyAlignment="1">
      <alignment horizontal="center" vertical="center" wrapText="1"/>
    </xf>
    <xf numFmtId="10" fontId="3" fillId="9" borderId="1" xfId="13" applyNumberFormat="1" applyFont="1" applyFill="1" applyBorder="1" applyAlignment="1">
      <alignment horizontal="center" vertical="center" wrapText="1"/>
    </xf>
    <xf numFmtId="10" fontId="3" fillId="0" borderId="1" xfId="13" applyNumberFormat="1"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9" fontId="2" fillId="0" borderId="1" xfId="13" applyFont="1" applyFill="1" applyBorder="1" applyAlignment="1">
      <alignment horizontal="center" vertical="center" wrapText="1"/>
    </xf>
    <xf numFmtId="0" fontId="2" fillId="16" borderId="2" xfId="0" applyFont="1" applyFill="1" applyBorder="1" applyAlignment="1" applyProtection="1">
      <alignment horizontal="left" vertical="top" wrapText="1"/>
      <protection locked="0"/>
    </xf>
    <xf numFmtId="0" fontId="2" fillId="16" borderId="9" xfId="0" applyFont="1" applyFill="1" applyBorder="1" applyAlignment="1" applyProtection="1">
      <alignment horizontal="left" vertical="top" wrapText="1"/>
      <protection locked="0"/>
    </xf>
    <xf numFmtId="0" fontId="2" fillId="16" borderId="2" xfId="0" applyFont="1" applyFill="1" applyBorder="1" applyAlignment="1" applyProtection="1">
      <alignment horizontal="left" vertical="center" wrapText="1"/>
      <protection locked="0"/>
    </xf>
    <xf numFmtId="0" fontId="2" fillId="16" borderId="9" xfId="0" applyFont="1" applyFill="1" applyBorder="1" applyAlignment="1" applyProtection="1">
      <alignment horizontal="left" vertical="center" wrapText="1"/>
      <protection locked="0"/>
    </xf>
    <xf numFmtId="0" fontId="2" fillId="16" borderId="1" xfId="0" applyFont="1" applyFill="1" applyBorder="1" applyAlignment="1">
      <alignment horizontal="left" vertical="top" wrapText="1"/>
    </xf>
    <xf numFmtId="0" fontId="2" fillId="0" borderId="2"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16" borderId="2" xfId="0" applyFont="1" applyFill="1" applyBorder="1" applyAlignment="1">
      <alignment horizontal="left" vertical="top" wrapText="1"/>
    </xf>
    <xf numFmtId="0" fontId="2" fillId="16" borderId="9" xfId="0" applyFont="1" applyFill="1" applyBorder="1" applyAlignment="1">
      <alignment horizontal="left" vertical="top" wrapText="1"/>
    </xf>
    <xf numFmtId="9" fontId="2" fillId="16" borderId="1" xfId="13" applyFont="1" applyFill="1" applyBorder="1" applyAlignment="1">
      <alignment horizontal="left" vertical="top" wrapText="1"/>
    </xf>
    <xf numFmtId="0" fontId="2" fillId="16" borderId="8" xfId="0" applyFont="1" applyFill="1" applyBorder="1" applyAlignment="1">
      <alignment horizontal="left" vertical="top" wrapText="1"/>
    </xf>
    <xf numFmtId="0" fontId="2" fillId="16" borderId="2" xfId="0" applyFont="1" applyFill="1" applyBorder="1" applyAlignment="1">
      <alignment horizontal="center" vertical="top" wrapText="1"/>
    </xf>
    <xf numFmtId="0" fontId="2" fillId="16" borderId="9" xfId="0" applyFont="1" applyFill="1" applyBorder="1" applyAlignment="1">
      <alignment horizontal="center" vertical="top" wrapText="1"/>
    </xf>
    <xf numFmtId="0" fontId="3" fillId="0" borderId="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2" fillId="16" borderId="2" xfId="0" applyFont="1" applyFill="1" applyBorder="1" applyAlignment="1">
      <alignment horizontal="left" vertical="center" wrapText="1"/>
    </xf>
    <xf numFmtId="0" fontId="2" fillId="16" borderId="9" xfId="0" applyFont="1" applyFill="1" applyBorder="1" applyAlignment="1">
      <alignment horizontal="left" vertical="center" wrapText="1"/>
    </xf>
    <xf numFmtId="9" fontId="2" fillId="16" borderId="2" xfId="13" applyFont="1" applyFill="1" applyBorder="1" applyAlignment="1" applyProtection="1">
      <alignment horizontal="left" vertical="center" wrapText="1"/>
      <protection locked="0"/>
    </xf>
    <xf numFmtId="9" fontId="2" fillId="16" borderId="9" xfId="13" applyFont="1" applyFill="1" applyBorder="1" applyAlignment="1" applyProtection="1">
      <alignment horizontal="left" vertical="center" wrapText="1"/>
      <protection locked="0"/>
    </xf>
    <xf numFmtId="9" fontId="5" fillId="0" borderId="11" xfId="13" applyFont="1" applyFill="1" applyBorder="1" applyAlignment="1" applyProtection="1">
      <alignment horizontal="center" vertical="center" wrapText="1"/>
      <protection locked="0"/>
    </xf>
    <xf numFmtId="9" fontId="5" fillId="0" borderId="13" xfId="13" applyFont="1" applyFill="1" applyBorder="1" applyAlignment="1" applyProtection="1">
      <alignment horizontal="center" vertical="center" wrapText="1"/>
      <protection locked="0"/>
    </xf>
    <xf numFmtId="9" fontId="5" fillId="0" borderId="2" xfId="13" applyFont="1" applyFill="1" applyBorder="1" applyAlignment="1" applyProtection="1">
      <alignment horizontal="center" vertical="center" wrapText="1"/>
      <protection locked="0"/>
    </xf>
    <xf numFmtId="9" fontId="5" fillId="0" borderId="9" xfId="13" applyFont="1" applyFill="1" applyBorder="1" applyAlignment="1" applyProtection="1">
      <alignment horizontal="center" vertical="center" wrapText="1"/>
      <protection locked="0"/>
    </xf>
    <xf numFmtId="44" fontId="5" fillId="0" borderId="2" xfId="14" applyFont="1" applyFill="1" applyBorder="1" applyAlignment="1">
      <alignment horizontal="center" vertical="center" wrapText="1"/>
    </xf>
    <xf numFmtId="44" fontId="5" fillId="0" borderId="8" xfId="14" applyFont="1" applyFill="1" applyBorder="1" applyAlignment="1">
      <alignment horizontal="center" vertical="center" wrapText="1"/>
    </xf>
    <xf numFmtId="44" fontId="5" fillId="0" borderId="9" xfId="14" applyFont="1" applyFill="1" applyBorder="1" applyAlignment="1">
      <alignment horizontal="center" vertical="center" wrapText="1"/>
    </xf>
    <xf numFmtId="9" fontId="5" fillId="0" borderId="8" xfId="13" applyFont="1" applyFill="1" applyBorder="1" applyAlignment="1" applyProtection="1">
      <alignment horizontal="center" vertical="center" wrapText="1"/>
      <protection locked="0"/>
    </xf>
    <xf numFmtId="9" fontId="5" fillId="16" borderId="2" xfId="13" applyFont="1" applyFill="1" applyBorder="1" applyAlignment="1" applyProtection="1">
      <alignment horizontal="center" vertical="center" wrapText="1"/>
      <protection locked="0"/>
    </xf>
    <xf numFmtId="9" fontId="5" fillId="16" borderId="8" xfId="13" applyFont="1" applyFill="1" applyBorder="1" applyAlignment="1" applyProtection="1">
      <alignment horizontal="center" vertical="center" wrapText="1"/>
      <protection locked="0"/>
    </xf>
    <xf numFmtId="9" fontId="5" fillId="16" borderId="9" xfId="13" applyFont="1" applyFill="1" applyBorder="1" applyAlignment="1" applyProtection="1">
      <alignment horizontal="center" vertical="center" wrapText="1"/>
      <protection locked="0"/>
    </xf>
    <xf numFmtId="0" fontId="5" fillId="16" borderId="2" xfId="0" applyFont="1" applyFill="1" applyBorder="1" applyAlignment="1">
      <alignment horizontal="center" vertical="center" wrapText="1"/>
    </xf>
    <xf numFmtId="0" fontId="5" fillId="16" borderId="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44" fontId="5" fillId="0" borderId="8" xfId="14" applyFont="1" applyFill="1" applyBorder="1" applyAlignment="1" applyProtection="1">
      <alignment horizontal="center" vertical="center" wrapText="1"/>
      <protection locked="0"/>
    </xf>
    <xf numFmtId="44" fontId="5" fillId="0" borderId="9" xfId="14" applyFont="1" applyFill="1" applyBorder="1" applyAlignment="1" applyProtection="1">
      <alignment horizontal="center" vertical="center" wrapText="1"/>
      <protection locked="0"/>
    </xf>
    <xf numFmtId="0" fontId="2" fillId="0" borderId="8" xfId="0" quotePrefix="1"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9" fontId="2" fillId="13" borderId="1" xfId="13" applyFont="1" applyFill="1" applyBorder="1" applyAlignment="1">
      <alignment horizontal="center" vertical="center" wrapText="1"/>
    </xf>
    <xf numFmtId="0" fontId="2" fillId="15" borderId="1" xfId="0" quotePrefix="1"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0" fontId="2" fillId="0" borderId="8" xfId="0" quotePrefix="1" applyFont="1" applyFill="1" applyBorder="1" applyAlignment="1">
      <alignment horizontal="center" vertical="center" wrapText="1"/>
    </xf>
    <xf numFmtId="0" fontId="2" fillId="0" borderId="9" xfId="0" quotePrefix="1" applyFont="1" applyFill="1" applyBorder="1" applyAlignment="1">
      <alignment horizontal="center" vertical="center" wrapText="1"/>
    </xf>
    <xf numFmtId="44" fontId="2" fillId="0" borderId="8" xfId="14" applyFont="1" applyFill="1" applyBorder="1" applyAlignment="1" applyProtection="1">
      <alignment horizontal="center" vertical="center" wrapText="1"/>
      <protection locked="0"/>
    </xf>
    <xf numFmtId="44" fontId="2" fillId="0" borderId="9" xfId="14" applyFont="1" applyFill="1" applyBorder="1" applyAlignment="1" applyProtection="1">
      <alignment horizontal="center" vertical="center" wrapText="1"/>
      <protection locked="0"/>
    </xf>
    <xf numFmtId="0" fontId="2" fillId="0" borderId="1" xfId="0" quotePrefix="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73" fontId="3" fillId="0" borderId="9" xfId="13" applyNumberFormat="1" applyFont="1" applyFill="1" applyBorder="1" applyAlignment="1">
      <alignment horizontal="center" vertical="center" wrapText="1"/>
    </xf>
    <xf numFmtId="9" fontId="3" fillId="13" borderId="1" xfId="13" applyFont="1" applyFill="1" applyBorder="1" applyAlignment="1">
      <alignment horizontal="center" vertical="center" wrapText="1"/>
    </xf>
    <xf numFmtId="9" fontId="3" fillId="0" borderId="2" xfId="13" applyFont="1" applyFill="1" applyBorder="1" applyAlignment="1">
      <alignment horizontal="center" vertical="center" wrapText="1"/>
    </xf>
    <xf numFmtId="43" fontId="3" fillId="16" borderId="1" xfId="12" applyFont="1" applyFill="1" applyBorder="1" applyAlignment="1">
      <alignment horizontal="center" vertical="center" wrapText="1"/>
    </xf>
    <xf numFmtId="9" fontId="3" fillId="0" borderId="8" xfId="12" applyNumberFormat="1" applyFont="1" applyFill="1" applyBorder="1" applyAlignment="1">
      <alignment horizontal="center" vertical="center" wrapText="1"/>
    </xf>
    <xf numFmtId="43" fontId="3" fillId="16" borderId="2" xfId="12" applyFont="1" applyFill="1" applyBorder="1" applyAlignment="1" applyProtection="1">
      <alignment horizontal="center" vertical="center" wrapText="1"/>
      <protection locked="0"/>
    </xf>
    <xf numFmtId="43" fontId="3" fillId="16" borderId="8" xfId="12" applyFont="1" applyFill="1" applyBorder="1" applyAlignment="1" applyProtection="1">
      <alignment horizontal="center" vertical="center" wrapText="1"/>
      <protection locked="0"/>
    </xf>
    <xf numFmtId="43" fontId="3" fillId="16" borderId="9" xfId="12" applyFont="1" applyFill="1" applyBorder="1" applyAlignment="1" applyProtection="1">
      <alignment horizontal="center" vertical="center" wrapText="1"/>
      <protection locked="0"/>
    </xf>
    <xf numFmtId="9" fontId="3" fillId="0" borderId="2" xfId="12" applyNumberFormat="1" applyFont="1" applyFill="1" applyBorder="1" applyAlignment="1" applyProtection="1">
      <alignment horizontal="center" vertical="center" wrapText="1"/>
      <protection locked="0"/>
    </xf>
    <xf numFmtId="9" fontId="3" fillId="0" borderId="8" xfId="12" applyNumberFormat="1" applyFont="1" applyFill="1" applyBorder="1" applyAlignment="1" applyProtection="1">
      <alignment horizontal="center" vertical="center" wrapText="1"/>
      <protection locked="0"/>
    </xf>
    <xf numFmtId="9" fontId="3" fillId="0" borderId="9" xfId="12" applyNumberFormat="1" applyFont="1" applyFill="1" applyBorder="1" applyAlignment="1" applyProtection="1">
      <alignment horizontal="center" vertical="center" wrapText="1"/>
      <protection locked="0"/>
    </xf>
    <xf numFmtId="9" fontId="3" fillId="0" borderId="2" xfId="13" applyNumberFormat="1" applyFont="1" applyFill="1" applyBorder="1" applyAlignment="1" applyProtection="1">
      <alignment horizontal="center" vertical="center" wrapText="1"/>
      <protection locked="0"/>
    </xf>
    <xf numFmtId="9" fontId="3" fillId="0" borderId="8" xfId="13" applyNumberFormat="1" applyFont="1" applyFill="1" applyBorder="1" applyAlignment="1" applyProtection="1">
      <alignment horizontal="center" vertical="center" wrapText="1"/>
      <protection locked="0"/>
    </xf>
    <xf numFmtId="9" fontId="3" fillId="0" borderId="9" xfId="13" applyNumberFormat="1"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1" xfId="1" applyFont="1" applyFill="1" applyBorder="1" applyAlignment="1" applyProtection="1">
      <alignment horizontal="center" vertical="center" wrapText="1"/>
      <protection locked="0"/>
    </xf>
    <xf numFmtId="0" fontId="3" fillId="3" borderId="1" xfId="1" applyFont="1" applyFill="1" applyBorder="1" applyAlignment="1" applyProtection="1">
      <alignment horizontal="center" vertical="center" wrapText="1"/>
      <protection locked="0"/>
    </xf>
    <xf numFmtId="0" fontId="6" fillId="3" borderId="2" xfId="1" applyFont="1" applyFill="1" applyBorder="1" applyAlignment="1" applyProtection="1">
      <alignment horizontal="center" vertical="center" wrapText="1"/>
      <protection locked="0"/>
    </xf>
    <xf numFmtId="0" fontId="6" fillId="3" borderId="9" xfId="1" applyFont="1" applyFill="1" applyBorder="1" applyAlignment="1" applyProtection="1">
      <alignment horizontal="center" vertical="center" wrapText="1"/>
      <protection locked="0"/>
    </xf>
    <xf numFmtId="9" fontId="6" fillId="3" borderId="1" xfId="1" applyNumberFormat="1"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3"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9" fontId="6" fillId="3" borderId="3" xfId="0" applyNumberFormat="1" applyFont="1" applyFill="1" applyBorder="1" applyAlignment="1" applyProtection="1">
      <alignment horizontal="center" vertical="center" wrapText="1"/>
      <protection locked="0"/>
    </xf>
    <xf numFmtId="9" fontId="6" fillId="3" borderId="0" xfId="0" applyNumberFormat="1" applyFont="1" applyFill="1" applyBorder="1" applyAlignment="1" applyProtection="1">
      <alignment horizontal="center" vertical="center" wrapText="1"/>
      <protection locked="0"/>
    </xf>
    <xf numFmtId="165" fontId="6" fillId="3" borderId="1" xfId="0" applyNumberFormat="1" applyFont="1" applyFill="1" applyBorder="1" applyAlignment="1" applyProtection="1">
      <alignment horizontal="center" vertical="center" wrapText="1"/>
      <protection locked="0"/>
    </xf>
    <xf numFmtId="165" fontId="5" fillId="3" borderId="1" xfId="0" applyNumberFormat="1" applyFont="1" applyFill="1" applyBorder="1" applyAlignment="1" applyProtection="1">
      <alignment horizontal="center" vertical="center" wrapText="1"/>
      <protection locked="0"/>
    </xf>
    <xf numFmtId="165" fontId="5" fillId="3" borderId="2" xfId="0" applyNumberFormat="1"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6" fillId="3" borderId="1" xfId="0" applyNumberFormat="1" applyFont="1" applyFill="1" applyBorder="1" applyAlignment="1" applyProtection="1">
      <alignment horizontal="center" vertical="center" wrapText="1"/>
      <protection locked="0"/>
    </xf>
    <xf numFmtId="166" fontId="5" fillId="3" borderId="2" xfId="0" applyNumberFormat="1"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9" fontId="2" fillId="0" borderId="8" xfId="13"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9" fontId="3" fillId="0" borderId="8" xfId="13" applyFont="1" applyFill="1" applyBorder="1" applyAlignment="1">
      <alignment horizontal="center" vertical="center" wrapText="1"/>
    </xf>
    <xf numFmtId="9" fontId="3" fillId="0" borderId="9" xfId="13"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 fillId="0" borderId="8" xfId="0" applyFont="1" applyFill="1" applyBorder="1" applyAlignment="1">
      <alignment horizontal="center" vertical="center" wrapText="1"/>
    </xf>
    <xf numFmtId="9" fontId="2" fillId="13" borderId="8" xfId="13"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7" xfId="1" applyFont="1" applyFill="1" applyBorder="1" applyAlignment="1" applyProtection="1">
      <alignment horizontal="center" vertical="center"/>
      <protection locked="0"/>
    </xf>
    <xf numFmtId="0" fontId="6" fillId="3" borderId="10" xfId="1" applyFont="1" applyFill="1" applyBorder="1" applyAlignment="1" applyProtection="1">
      <alignment horizontal="center" vertical="center"/>
      <protection locked="0"/>
    </xf>
    <xf numFmtId="9" fontId="2" fillId="3" borderId="8" xfId="13" applyFont="1" applyFill="1" applyBorder="1" applyAlignment="1">
      <alignment horizontal="center" vertical="center" wrapText="1"/>
    </xf>
    <xf numFmtId="9" fontId="2" fillId="3" borderId="9" xfId="13"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3" fillId="3" borderId="2"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2" xfId="0"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9" fontId="3" fillId="0" borderId="8" xfId="0" applyNumberFormat="1" applyFont="1" applyFill="1" applyBorder="1" applyAlignment="1">
      <alignment horizontal="center" vertical="center" wrapText="1"/>
    </xf>
    <xf numFmtId="9" fontId="3" fillId="0" borderId="9" xfId="0" applyNumberFormat="1" applyFont="1" applyFill="1" applyBorder="1" applyAlignment="1">
      <alignment horizontal="center" vertical="center" wrapText="1"/>
    </xf>
    <xf numFmtId="0" fontId="2" fillId="13" borderId="2" xfId="0" applyFont="1" applyFill="1" applyBorder="1" applyAlignment="1">
      <alignment horizontal="center" vertical="center" wrapText="1"/>
    </xf>
    <xf numFmtId="0" fontId="2" fillId="13" borderId="9" xfId="0" applyFont="1" applyFill="1" applyBorder="1" applyAlignment="1">
      <alignment horizontal="center" vertical="center" wrapText="1"/>
    </xf>
    <xf numFmtId="0" fontId="2" fillId="13" borderId="8" xfId="0" applyFont="1" applyFill="1" applyBorder="1" applyAlignment="1">
      <alignment horizontal="center" vertical="center" wrapText="1"/>
    </xf>
    <xf numFmtId="9" fontId="2" fillId="13" borderId="2" xfId="13" applyFont="1" applyFill="1" applyBorder="1" applyAlignment="1">
      <alignment horizontal="center" vertical="center" wrapText="1"/>
    </xf>
    <xf numFmtId="9" fontId="2" fillId="13" borderId="9" xfId="13" applyFont="1" applyFill="1" applyBorder="1" applyAlignment="1">
      <alignment horizontal="center" vertical="center" wrapText="1"/>
    </xf>
    <xf numFmtId="0" fontId="3" fillId="9" borderId="1" xfId="0" applyFont="1" applyFill="1" applyBorder="1" applyAlignment="1">
      <alignment horizontal="left" vertical="top" wrapText="1"/>
    </xf>
    <xf numFmtId="10" fontId="2" fillId="0" borderId="1" xfId="13" applyNumberFormat="1" applyFont="1" applyFill="1" applyBorder="1" applyAlignment="1">
      <alignment horizontal="center" vertical="center" wrapText="1"/>
    </xf>
    <xf numFmtId="172" fontId="3" fillId="0" borderId="2" xfId="13" applyNumberFormat="1" applyFont="1" applyFill="1" applyBorder="1" applyAlignment="1">
      <alignment horizontal="center" vertical="center" wrapText="1"/>
    </xf>
    <xf numFmtId="172" fontId="3" fillId="0" borderId="9" xfId="13"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 fillId="10" borderId="8" xfId="0" quotePrefix="1" applyFont="1" applyFill="1" applyBorder="1" applyAlignment="1">
      <alignment horizontal="center" vertical="center" wrapText="1"/>
    </xf>
    <xf numFmtId="0" fontId="2" fillId="9" borderId="2" xfId="0" quotePrefix="1" applyFont="1" applyFill="1" applyBorder="1" applyAlignment="1">
      <alignment horizontal="center" vertical="center" wrapText="1"/>
    </xf>
    <xf numFmtId="0" fontId="2" fillId="12" borderId="2" xfId="0" applyFont="1" applyFill="1" applyBorder="1" applyAlignment="1">
      <alignment horizontal="center" vertical="center" wrapText="1"/>
    </xf>
    <xf numFmtId="0" fontId="2" fillId="12" borderId="9" xfId="0" applyFont="1" applyFill="1" applyBorder="1" applyAlignment="1">
      <alignment horizontal="center" vertical="center" wrapText="1"/>
    </xf>
    <xf numFmtId="44" fontId="2" fillId="0" borderId="2" xfId="14" applyFont="1" applyFill="1" applyBorder="1" applyAlignment="1">
      <alignment horizontal="center" vertical="center" wrapText="1"/>
    </xf>
    <xf numFmtId="44" fontId="2" fillId="0" borderId="9" xfId="14" applyFont="1" applyFill="1" applyBorder="1" applyAlignment="1">
      <alignment horizontal="center" vertical="center" wrapText="1"/>
    </xf>
    <xf numFmtId="0" fontId="2" fillId="0" borderId="2"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9" fontId="5" fillId="0" borderId="12" xfId="13" applyFont="1" applyFill="1" applyBorder="1" applyAlignment="1" applyProtection="1">
      <alignment horizontal="center" vertical="center" wrapText="1"/>
      <protection locked="0"/>
    </xf>
    <xf numFmtId="168" fontId="5" fillId="0" borderId="2" xfId="14" applyNumberFormat="1" applyFont="1" applyFill="1" applyBorder="1" applyAlignment="1">
      <alignment horizontal="center" vertical="center" wrapText="1"/>
    </xf>
    <xf numFmtId="168" fontId="5" fillId="0" borderId="9" xfId="14" applyNumberFormat="1" applyFont="1" applyFill="1" applyBorder="1" applyAlignment="1">
      <alignment horizontal="center" vertical="center" wrapText="1"/>
    </xf>
    <xf numFmtId="44" fontId="2" fillId="0" borderId="8" xfId="14" applyFont="1" applyFill="1" applyBorder="1" applyAlignment="1">
      <alignment horizontal="center" vertical="center" wrapText="1"/>
    </xf>
    <xf numFmtId="44" fontId="2" fillId="0" borderId="2" xfId="14" applyNumberFormat="1" applyFont="1" applyFill="1" applyBorder="1" applyAlignment="1">
      <alignment horizontal="center" vertical="center" wrapText="1"/>
    </xf>
    <xf numFmtId="44" fontId="2" fillId="0" borderId="8" xfId="14" applyNumberFormat="1" applyFont="1" applyFill="1" applyBorder="1" applyAlignment="1">
      <alignment horizontal="center" vertical="center" wrapText="1"/>
    </xf>
    <xf numFmtId="44" fontId="2" fillId="0" borderId="9" xfId="14" applyNumberFormat="1" applyFont="1" applyFill="1" applyBorder="1" applyAlignment="1">
      <alignment horizontal="center" vertical="center" wrapText="1"/>
    </xf>
    <xf numFmtId="168" fontId="5" fillId="0" borderId="8" xfId="14" applyNumberFormat="1" applyFont="1" applyFill="1" applyBorder="1" applyAlignment="1">
      <alignment horizontal="center" vertical="center" wrapText="1"/>
    </xf>
    <xf numFmtId="171" fontId="3" fillId="16" borderId="2" xfId="12" applyNumberFormat="1" applyFont="1" applyFill="1" applyBorder="1" applyAlignment="1">
      <alignment horizontal="center" vertical="center" wrapText="1"/>
    </xf>
    <xf numFmtId="171" fontId="3" fillId="16" borderId="9" xfId="12" applyNumberFormat="1" applyFont="1" applyFill="1" applyBorder="1" applyAlignment="1">
      <alignment horizontal="center" vertical="center" wrapText="1"/>
    </xf>
    <xf numFmtId="9" fontId="2" fillId="0" borderId="2" xfId="12" applyNumberFormat="1" applyFont="1" applyFill="1" applyBorder="1" applyAlignment="1" applyProtection="1">
      <alignment horizontal="center" vertical="center" wrapText="1"/>
      <protection locked="0"/>
    </xf>
    <xf numFmtId="43" fontId="2" fillId="0" borderId="9" xfId="12" applyFont="1" applyFill="1" applyBorder="1" applyAlignment="1" applyProtection="1">
      <alignment horizontal="center" vertical="center" wrapText="1"/>
      <protection locked="0"/>
    </xf>
    <xf numFmtId="9" fontId="2" fillId="0" borderId="9" xfId="12" applyNumberFormat="1" applyFont="1" applyFill="1" applyBorder="1" applyAlignment="1" applyProtection="1">
      <alignment horizontal="center" vertical="center" wrapText="1"/>
      <protection locked="0"/>
    </xf>
    <xf numFmtId="170" fontId="2" fillId="0" borderId="1" xfId="13" applyNumberFormat="1" applyFont="1" applyFill="1" applyBorder="1" applyAlignment="1">
      <alignment horizontal="center" vertical="center" wrapText="1"/>
    </xf>
    <xf numFmtId="9" fontId="2" fillId="0" borderId="2" xfId="13" applyNumberFormat="1" applyFont="1" applyFill="1" applyBorder="1" applyAlignment="1">
      <alignment horizontal="center" vertical="center" wrapText="1"/>
    </xf>
    <xf numFmtId="9" fontId="2" fillId="0" borderId="9" xfId="13" applyNumberFormat="1" applyFont="1" applyFill="1" applyBorder="1" applyAlignment="1">
      <alignment horizontal="center" vertical="center" wrapText="1"/>
    </xf>
    <xf numFmtId="9" fontId="5" fillId="16" borderId="2" xfId="13" applyFont="1" applyFill="1" applyBorder="1" applyAlignment="1">
      <alignment horizontal="center" vertical="center" wrapText="1"/>
    </xf>
    <xf numFmtId="9" fontId="5" fillId="16" borderId="9" xfId="13" applyFont="1" applyFill="1" applyBorder="1" applyAlignment="1">
      <alignment horizontal="center" vertical="center" wrapText="1"/>
    </xf>
    <xf numFmtId="9" fontId="5" fillId="0" borderId="2" xfId="13" applyFont="1" applyFill="1" applyBorder="1" applyAlignment="1">
      <alignment horizontal="center" vertical="center" wrapText="1"/>
    </xf>
    <xf numFmtId="9" fontId="5" fillId="0" borderId="9" xfId="13" applyFont="1" applyFill="1" applyBorder="1" applyAlignment="1">
      <alignment horizontal="center" vertical="center" wrapText="1"/>
    </xf>
    <xf numFmtId="9" fontId="19" fillId="16" borderId="0" xfId="0" applyNumberFormat="1" applyFont="1" applyFill="1" applyAlignment="1">
      <alignment horizontal="center" vertical="center"/>
    </xf>
  </cellXfs>
  <cellStyles count="16">
    <cellStyle name="Millares" xfId="12" builtinId="3"/>
    <cellStyle name="Millares [0] 2" xfId="15"/>
    <cellStyle name="Millares 2" xfId="5"/>
    <cellStyle name="Millares 2 2" xfId="6"/>
    <cellStyle name="Millares 3" xfId="8"/>
    <cellStyle name="Millares 4" xfId="9"/>
    <cellStyle name="Moneda" xfId="14" builtinId="4"/>
    <cellStyle name="Moneda 2" xfId="2"/>
    <cellStyle name="Moneda 3" xfId="7"/>
    <cellStyle name="Moneda 4" xfId="10"/>
    <cellStyle name="Normal" xfId="0" builtinId="0"/>
    <cellStyle name="Normal 2" xfId="1"/>
    <cellStyle name="Normal 3" xfId="3"/>
    <cellStyle name="Normal 7" xfId="11"/>
    <cellStyle name="Porcentaje" xfId="13" builtinId="5"/>
    <cellStyle name="Porcentaje 2" xfId="4"/>
  </cellStyles>
  <dxfs count="0"/>
  <tableStyles count="0" defaultTableStyle="TableStyleMedium2" defaultPivotStyle="PivotStyleLight16"/>
  <colors>
    <mruColors>
      <color rgb="FFFFFF99"/>
      <color rgb="FF00FF00"/>
      <color rgb="FFCC99FF"/>
      <color rgb="FF66CCFF"/>
      <color rgb="FF66FF66"/>
      <color rgb="FFFF9999"/>
      <color rgb="FF00FFFF"/>
      <color rgb="FFFFFFCC"/>
      <color rgb="FF9999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047/Downloads/Users/Usuario/Desktop/PLAN_INVERSIONES_2_P.D.xlsx(VERSION_ANTONIO%2021%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sheetName val="MODIFICADO 25 NOV"/>
      <sheetName val="MODIFICADO 24 FEB (12)"/>
      <sheetName val="PTO 24 FEB"/>
      <sheetName val=" EGRE SEC CENT"/>
      <sheetName val="ING SEC CENT"/>
      <sheetName val="PROYECTOS ESTRATEGICOS"/>
      <sheetName val="Gastos_Inversión_2012"/>
      <sheetName val="RESUMEN"/>
      <sheetName val="POAI 2012-2015"/>
      <sheetName val="POR SECTORES EJECUTADO 31 DE M"/>
      <sheetName val="Analisis de alternativas"/>
      <sheetName val="ftes y usos"/>
      <sheetName val="Deuda"/>
      <sheetName val="SGP"/>
      <sheetName val="INDICADORES DEUDA"/>
      <sheetName val="Hoja3"/>
      <sheetName val="Hoja2"/>
    </sheetNames>
    <sheetDataSet>
      <sheetData sheetId="0" refreshError="1"/>
      <sheetData sheetId="1" refreshError="1"/>
      <sheetData sheetId="2" refreshError="1"/>
      <sheetData sheetId="3" refreshError="1"/>
      <sheetData sheetId="4">
        <row r="102">
          <cell r="AA102">
            <v>219902577500</v>
          </cell>
        </row>
      </sheetData>
      <sheetData sheetId="5">
        <row r="5">
          <cell r="Z5">
            <v>127071249624</v>
          </cell>
        </row>
      </sheetData>
      <sheetData sheetId="6">
        <row r="29">
          <cell r="G29">
            <v>301227119205.59802</v>
          </cell>
        </row>
      </sheetData>
      <sheetData sheetId="7"/>
      <sheetData sheetId="8" refreshError="1"/>
      <sheetData sheetId="9">
        <row r="449">
          <cell r="Z449">
            <v>280820231681</v>
          </cell>
        </row>
      </sheetData>
      <sheetData sheetId="10">
        <row r="437">
          <cell r="M437">
            <v>16651493620</v>
          </cell>
        </row>
      </sheetData>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M130"/>
  <sheetViews>
    <sheetView tabSelected="1" topLeftCell="B1" zoomScale="70" zoomScaleNormal="70" workbookViewId="0">
      <pane ySplit="6" topLeftCell="A46" activePane="bottomLeft" state="frozen"/>
      <selection pane="bottomLeft" activeCell="O112" sqref="O112"/>
    </sheetView>
  </sheetViews>
  <sheetFormatPr baseColWidth="10" defaultColWidth="11.42578125" defaultRowHeight="12.75" x14ac:dyDescent="0.2"/>
  <cols>
    <col min="1" max="1" width="11.5703125" style="23" customWidth="1"/>
    <col min="2" max="2" width="27.5703125" style="23" customWidth="1"/>
    <col min="3" max="3" width="23.5703125" style="27" customWidth="1"/>
    <col min="4" max="4" width="7.5703125" style="23" customWidth="1"/>
    <col min="5" max="5" width="20.5703125" style="28" bestFit="1" customWidth="1"/>
    <col min="6" max="6" width="9.5703125" style="23" bestFit="1" customWidth="1"/>
    <col min="7" max="7" width="49.28515625" style="27" customWidth="1"/>
    <col min="8" max="8" width="8.28515625" style="27" customWidth="1"/>
    <col min="9" max="9" width="13.140625" style="28" customWidth="1"/>
    <col min="10" max="10" width="11.28515625" style="27" customWidth="1"/>
    <col min="11" max="11" width="10.140625" style="27" customWidth="1"/>
    <col min="12" max="12" width="15.28515625" style="28" customWidth="1"/>
    <col min="13" max="13" width="14.140625" style="28" customWidth="1"/>
    <col min="14" max="14" width="12.28515625" style="147" customWidth="1"/>
    <col min="15" max="15" width="17.5703125" style="28" customWidth="1"/>
    <col min="16" max="16" width="17.7109375" style="31" customWidth="1"/>
    <col min="17" max="17" width="56" style="27" customWidth="1"/>
    <col min="18" max="18" width="13.7109375" style="28" customWidth="1"/>
    <col min="19" max="19" width="9.85546875" style="27" customWidth="1"/>
    <col min="20" max="21" width="10.85546875" style="27" customWidth="1"/>
    <col min="22" max="22" width="12.85546875" style="27" customWidth="1"/>
    <col min="23" max="23" width="10.42578125" style="27" customWidth="1"/>
    <col min="24" max="24" width="15.28515625" style="28" customWidth="1"/>
    <col min="25" max="25" width="57.85546875" style="27" customWidth="1"/>
    <col min="26" max="26" width="21.28515625" style="27" customWidth="1"/>
    <col min="27" max="28" width="20.28515625" style="27" customWidth="1"/>
    <col min="29" max="29" width="29.42578125" style="27" customWidth="1"/>
    <col min="30" max="30" width="28.28515625" style="34" customWidth="1"/>
    <col min="31" max="31" width="27.28515625" style="27" customWidth="1"/>
    <col min="32" max="32" width="24.5703125" style="27" customWidth="1"/>
    <col min="33" max="33" width="23.42578125" style="27" customWidth="1"/>
    <col min="34" max="34" width="20.28515625" style="27" customWidth="1"/>
    <col min="35" max="35" width="23.42578125" style="27" customWidth="1"/>
    <col min="36" max="36" width="20.28515625" style="27" customWidth="1"/>
    <col min="37" max="37" width="31" style="29" customWidth="1"/>
    <col min="38" max="39" width="20.28515625" style="27" customWidth="1"/>
    <col min="40" max="16384" width="11.42578125" style="23"/>
  </cols>
  <sheetData>
    <row r="1" spans="1:39" ht="15.75" x14ac:dyDescent="0.25">
      <c r="B1" s="1" t="s">
        <v>6</v>
      </c>
      <c r="C1" s="30">
        <v>2021</v>
      </c>
      <c r="D1" s="2"/>
      <c r="E1" s="25"/>
      <c r="F1" s="2"/>
      <c r="G1" s="3"/>
      <c r="H1" s="3"/>
      <c r="I1" s="25"/>
      <c r="J1" s="3"/>
      <c r="K1" s="3"/>
      <c r="L1" s="25"/>
      <c r="M1" s="25"/>
      <c r="N1" s="148"/>
      <c r="O1" s="25"/>
      <c r="P1" s="32"/>
      <c r="Q1" s="3"/>
      <c r="R1" s="25"/>
      <c r="S1" s="3"/>
      <c r="T1" s="3"/>
      <c r="U1" s="3"/>
      <c r="V1" s="3"/>
      <c r="W1" s="3"/>
      <c r="X1" s="25"/>
      <c r="Y1" s="3"/>
      <c r="Z1" s="3"/>
      <c r="AA1" s="3"/>
      <c r="AB1" s="3"/>
      <c r="AC1" s="3"/>
      <c r="AD1" s="35"/>
      <c r="AE1" s="3"/>
      <c r="AF1" s="3"/>
      <c r="AG1" s="3"/>
      <c r="AH1" s="3"/>
      <c r="AI1" s="3"/>
      <c r="AJ1" s="3"/>
      <c r="AK1" s="4"/>
      <c r="AL1" s="3"/>
      <c r="AM1" s="5"/>
    </row>
    <row r="2" spans="1:39" ht="15.75" x14ac:dyDescent="0.25">
      <c r="B2" s="1" t="s">
        <v>7</v>
      </c>
      <c r="C2" s="30" t="s">
        <v>305</v>
      </c>
      <c r="D2" s="6"/>
      <c r="E2" s="26"/>
      <c r="F2" s="6"/>
      <c r="G2" s="7"/>
      <c r="H2" s="7"/>
      <c r="I2" s="26"/>
      <c r="J2" s="7"/>
      <c r="K2" s="7"/>
      <c r="L2" s="26"/>
      <c r="M2" s="26"/>
      <c r="N2" s="149"/>
      <c r="O2" s="26"/>
      <c r="P2" s="33"/>
      <c r="Q2" s="7"/>
      <c r="R2" s="26"/>
      <c r="S2" s="7"/>
      <c r="T2" s="7"/>
      <c r="U2" s="7"/>
      <c r="V2" s="7"/>
      <c r="W2" s="7"/>
      <c r="X2" s="26"/>
      <c r="Y2" s="7"/>
      <c r="Z2" s="7"/>
      <c r="AA2" s="7"/>
      <c r="AB2" s="7"/>
      <c r="AC2" s="7"/>
      <c r="AD2" s="36"/>
      <c r="AE2" s="7"/>
      <c r="AF2" s="7"/>
      <c r="AG2" s="7"/>
      <c r="AH2" s="7"/>
      <c r="AI2" s="7"/>
      <c r="AJ2" s="7"/>
      <c r="AK2" s="8"/>
      <c r="AL2" s="7"/>
      <c r="AM2" s="9"/>
    </row>
    <row r="3" spans="1:39" ht="20.25" customHeight="1" x14ac:dyDescent="0.2">
      <c r="B3" s="405" t="s">
        <v>0</v>
      </c>
      <c r="C3" s="405" t="s">
        <v>1</v>
      </c>
      <c r="D3" s="405" t="s">
        <v>8</v>
      </c>
      <c r="E3" s="405" t="s">
        <v>2</v>
      </c>
      <c r="F3" s="405" t="s">
        <v>8</v>
      </c>
      <c r="G3" s="401" t="s">
        <v>9</v>
      </c>
      <c r="H3" s="405" t="s">
        <v>8</v>
      </c>
      <c r="I3" s="401" t="s">
        <v>3</v>
      </c>
      <c r="J3" s="401" t="s">
        <v>4</v>
      </c>
      <c r="K3" s="396" t="s">
        <v>5</v>
      </c>
      <c r="L3" s="396" t="s">
        <v>10</v>
      </c>
      <c r="M3" s="397" t="s">
        <v>11</v>
      </c>
      <c r="N3" s="398"/>
      <c r="O3" s="398"/>
      <c r="P3" s="398"/>
      <c r="Q3" s="371" t="s">
        <v>12</v>
      </c>
      <c r="R3" s="373" t="s">
        <v>8</v>
      </c>
      <c r="S3" s="376" t="s">
        <v>13</v>
      </c>
      <c r="T3" s="376"/>
      <c r="U3" s="376"/>
      <c r="V3" s="376"/>
      <c r="W3" s="153"/>
      <c r="X3" s="378" t="s">
        <v>14</v>
      </c>
      <c r="Y3" s="363" t="s">
        <v>15</v>
      </c>
      <c r="Z3" s="363" t="s">
        <v>16</v>
      </c>
      <c r="AA3" s="381" t="s">
        <v>17</v>
      </c>
      <c r="AB3" s="371"/>
      <c r="AC3" s="363" t="s">
        <v>18</v>
      </c>
      <c r="AD3" s="363"/>
      <c r="AE3" s="363"/>
      <c r="AF3" s="363"/>
      <c r="AG3" s="363"/>
      <c r="AH3" s="363"/>
      <c r="AI3" s="363"/>
      <c r="AJ3" s="363"/>
      <c r="AK3" s="363" t="s">
        <v>19</v>
      </c>
      <c r="AL3" s="363" t="s">
        <v>20</v>
      </c>
      <c r="AM3" s="363" t="s">
        <v>21</v>
      </c>
    </row>
    <row r="4" spans="1:39" ht="15" customHeight="1" x14ac:dyDescent="0.2">
      <c r="B4" s="406"/>
      <c r="C4" s="406"/>
      <c r="D4" s="406"/>
      <c r="E4" s="406"/>
      <c r="F4" s="406"/>
      <c r="G4" s="402"/>
      <c r="H4" s="406"/>
      <c r="I4" s="402"/>
      <c r="J4" s="402"/>
      <c r="K4" s="396"/>
      <c r="L4" s="396"/>
      <c r="M4" s="365" t="s">
        <v>35</v>
      </c>
      <c r="N4" s="366" t="s">
        <v>36</v>
      </c>
      <c r="O4" s="367" t="s">
        <v>235</v>
      </c>
      <c r="P4" s="369" t="s">
        <v>22</v>
      </c>
      <c r="Q4" s="371"/>
      <c r="R4" s="374"/>
      <c r="S4" s="377"/>
      <c r="T4" s="377"/>
      <c r="U4" s="377"/>
      <c r="V4" s="377"/>
      <c r="W4" s="154"/>
      <c r="X4" s="379"/>
      <c r="Y4" s="363"/>
      <c r="Z4" s="363"/>
      <c r="AA4" s="364" t="s">
        <v>23</v>
      </c>
      <c r="AB4" s="364" t="s">
        <v>24</v>
      </c>
      <c r="AC4" s="363" t="s">
        <v>25</v>
      </c>
      <c r="AD4" s="363" t="s">
        <v>26</v>
      </c>
      <c r="AE4" s="383" t="s">
        <v>27</v>
      </c>
      <c r="AF4" s="363" t="s">
        <v>204</v>
      </c>
      <c r="AG4" s="363" t="s">
        <v>205</v>
      </c>
      <c r="AH4" s="364" t="s">
        <v>28</v>
      </c>
      <c r="AI4" s="385" t="s">
        <v>34</v>
      </c>
      <c r="AJ4" s="363" t="s">
        <v>28</v>
      </c>
      <c r="AK4" s="363"/>
      <c r="AL4" s="404"/>
      <c r="AM4" s="363"/>
    </row>
    <row r="5" spans="1:39" ht="28.15" customHeight="1" x14ac:dyDescent="0.2">
      <c r="B5" s="407"/>
      <c r="C5" s="407"/>
      <c r="D5" s="407"/>
      <c r="E5" s="407"/>
      <c r="F5" s="407"/>
      <c r="G5" s="403"/>
      <c r="H5" s="407"/>
      <c r="I5" s="403"/>
      <c r="J5" s="403"/>
      <c r="K5" s="396"/>
      <c r="L5" s="396"/>
      <c r="M5" s="365"/>
      <c r="N5" s="366"/>
      <c r="O5" s="368"/>
      <c r="P5" s="369"/>
      <c r="Q5" s="372"/>
      <c r="R5" s="375"/>
      <c r="S5" s="10" t="s">
        <v>29</v>
      </c>
      <c r="T5" s="10" t="s">
        <v>30</v>
      </c>
      <c r="U5" s="10" t="s">
        <v>31</v>
      </c>
      <c r="V5" s="10" t="s">
        <v>32</v>
      </c>
      <c r="W5" s="39" t="s">
        <v>198</v>
      </c>
      <c r="X5" s="380"/>
      <c r="Y5" s="364"/>
      <c r="Z5" s="364"/>
      <c r="AA5" s="370"/>
      <c r="AB5" s="370"/>
      <c r="AC5" s="382"/>
      <c r="AD5" s="364"/>
      <c r="AE5" s="384"/>
      <c r="AF5" s="382"/>
      <c r="AG5" s="382"/>
      <c r="AH5" s="370"/>
      <c r="AI5" s="386"/>
      <c r="AJ5" s="382"/>
      <c r="AK5" s="364"/>
      <c r="AL5" s="382"/>
      <c r="AM5" s="364"/>
    </row>
    <row r="6" spans="1:39" ht="12" customHeight="1" x14ac:dyDescent="0.2">
      <c r="B6" s="42"/>
      <c r="C6" s="42"/>
      <c r="D6" s="42"/>
      <c r="E6" s="42"/>
      <c r="F6" s="42"/>
      <c r="G6" s="45"/>
      <c r="H6" s="42"/>
      <c r="I6" s="45"/>
      <c r="J6" s="45"/>
      <c r="K6" s="44"/>
      <c r="L6" s="44"/>
      <c r="M6" s="46"/>
      <c r="N6" s="150"/>
      <c r="O6" s="37"/>
      <c r="P6" s="38"/>
      <c r="Q6" s="48"/>
      <c r="R6" s="49"/>
      <c r="S6" s="39"/>
      <c r="T6" s="39"/>
      <c r="U6" s="39"/>
      <c r="V6" s="39"/>
      <c r="W6" s="39"/>
      <c r="X6" s="47"/>
      <c r="Y6" s="43"/>
      <c r="Z6" s="43"/>
      <c r="AA6" s="50"/>
      <c r="AB6" s="50"/>
      <c r="AC6" s="41"/>
      <c r="AD6" s="43"/>
      <c r="AE6" s="40"/>
      <c r="AF6" s="41"/>
      <c r="AG6" s="41"/>
      <c r="AH6" s="52"/>
      <c r="AI6" s="51"/>
      <c r="AJ6" s="41"/>
      <c r="AK6" s="43"/>
      <c r="AL6" s="41"/>
      <c r="AM6" s="43"/>
    </row>
    <row r="7" spans="1:39" ht="12" customHeight="1" x14ac:dyDescent="0.2">
      <c r="B7" s="42"/>
      <c r="C7" s="42"/>
      <c r="D7" s="42"/>
      <c r="E7" s="42"/>
      <c r="F7" s="42"/>
      <c r="G7" s="45"/>
      <c r="H7" s="42"/>
      <c r="I7" s="45"/>
      <c r="J7" s="45"/>
      <c r="K7" s="44"/>
      <c r="L7" s="44"/>
      <c r="M7" s="46"/>
      <c r="N7" s="150"/>
      <c r="O7" s="37"/>
      <c r="P7" s="38"/>
      <c r="Q7" s="48"/>
      <c r="R7" s="49"/>
      <c r="S7" s="39"/>
      <c r="T7" s="39"/>
      <c r="U7" s="39"/>
      <c r="V7" s="39"/>
      <c r="W7" s="39"/>
      <c r="X7" s="47"/>
      <c r="Y7" s="43"/>
      <c r="Z7" s="43"/>
      <c r="AA7" s="50"/>
      <c r="AB7" s="50"/>
      <c r="AC7" s="41"/>
      <c r="AD7" s="43"/>
      <c r="AE7" s="40"/>
      <c r="AF7" s="41"/>
      <c r="AG7" s="41"/>
      <c r="AH7" s="52"/>
      <c r="AI7" s="51"/>
      <c r="AJ7" s="41"/>
      <c r="AK7" s="43"/>
      <c r="AL7" s="41"/>
      <c r="AM7" s="43"/>
    </row>
    <row r="8" spans="1:39" ht="19.5" customHeight="1" x14ac:dyDescent="0.2">
      <c r="A8" s="24" t="s">
        <v>33</v>
      </c>
      <c r="B8" s="11"/>
      <c r="C8" s="11"/>
      <c r="D8" s="11"/>
      <c r="E8" s="11"/>
      <c r="F8" s="11"/>
      <c r="G8" s="12"/>
      <c r="H8" s="12"/>
      <c r="I8" s="12"/>
      <c r="J8" s="12"/>
      <c r="K8" s="13"/>
      <c r="L8" s="13"/>
      <c r="M8" s="14"/>
      <c r="N8" s="151"/>
      <c r="O8" s="14"/>
      <c r="P8" s="14"/>
      <c r="Q8" s="15"/>
      <c r="R8" s="16"/>
      <c r="S8" s="16"/>
      <c r="T8" s="16"/>
      <c r="U8" s="16"/>
      <c r="V8" s="16"/>
      <c r="W8" s="16"/>
      <c r="X8" s="17"/>
      <c r="Y8" s="18"/>
      <c r="Z8" s="18"/>
      <c r="AA8" s="19"/>
      <c r="AB8" s="20"/>
      <c r="AC8" s="21"/>
      <c r="AD8" s="18"/>
      <c r="AE8" s="22"/>
      <c r="AF8" s="21"/>
      <c r="AG8" s="21"/>
      <c r="AH8" s="21"/>
      <c r="AI8" s="21"/>
      <c r="AJ8" s="21"/>
      <c r="AK8" s="18"/>
      <c r="AL8" s="21"/>
      <c r="AM8" s="18"/>
    </row>
    <row r="9" spans="1:39" ht="135.75" customHeight="1" x14ac:dyDescent="0.2">
      <c r="B9" s="388" t="s">
        <v>37</v>
      </c>
      <c r="C9" s="394" t="s">
        <v>38</v>
      </c>
      <c r="D9" s="387">
        <v>0.15</v>
      </c>
      <c r="E9" s="388" t="s">
        <v>214</v>
      </c>
      <c r="F9" s="390">
        <v>1</v>
      </c>
      <c r="G9" s="392" t="s">
        <v>39</v>
      </c>
      <c r="H9" s="399">
        <v>1</v>
      </c>
      <c r="I9" s="255" t="s">
        <v>64</v>
      </c>
      <c r="J9" s="255">
        <v>3</v>
      </c>
      <c r="K9" s="254">
        <v>4</v>
      </c>
      <c r="L9" s="254" t="s">
        <v>65</v>
      </c>
      <c r="M9" s="254">
        <v>4</v>
      </c>
      <c r="N9" s="354">
        <f>SUMPRODUCT(R9:R17*W9:W17)*4</f>
        <v>3.4002399999999997</v>
      </c>
      <c r="O9" s="357">
        <f>SUMPRODUCT(R9:R17*V9:V17)</f>
        <v>0.50320000000000009</v>
      </c>
      <c r="P9" s="360">
        <f>+SUMPRODUCT(W9:W17*R9:R17)</f>
        <v>0.85005999999999993</v>
      </c>
      <c r="Q9" s="96" t="s">
        <v>68</v>
      </c>
      <c r="R9" s="72">
        <v>0.1</v>
      </c>
      <c r="S9" s="72">
        <v>0</v>
      </c>
      <c r="T9" s="72">
        <v>0</v>
      </c>
      <c r="U9" s="72">
        <v>1</v>
      </c>
      <c r="V9" s="72"/>
      <c r="W9" s="245">
        <f>+SUM(S9:V9)</f>
        <v>1</v>
      </c>
      <c r="X9" s="56" t="s">
        <v>69</v>
      </c>
      <c r="Y9" s="215" t="s">
        <v>226</v>
      </c>
      <c r="Z9" s="96" t="s">
        <v>225</v>
      </c>
      <c r="AA9" s="387" t="s">
        <v>151</v>
      </c>
      <c r="AB9" s="395" t="s">
        <v>195</v>
      </c>
      <c r="AC9" s="113" t="s">
        <v>159</v>
      </c>
      <c r="AD9" s="62" t="s">
        <v>160</v>
      </c>
      <c r="AE9" s="63">
        <v>0</v>
      </c>
      <c r="AF9" s="89">
        <v>12000000</v>
      </c>
      <c r="AG9" s="98">
        <v>12000000</v>
      </c>
      <c r="AH9" s="99">
        <f t="shared" ref="AH9:AH26" si="0">+AG9/AF9</f>
        <v>1</v>
      </c>
      <c r="AI9" s="98">
        <v>12000000</v>
      </c>
      <c r="AJ9" s="100">
        <f t="shared" ref="AJ9:AJ26" si="1">+AI9/AF9</f>
        <v>1</v>
      </c>
      <c r="AK9" s="101" t="s">
        <v>175</v>
      </c>
      <c r="AL9" s="94" t="s">
        <v>176</v>
      </c>
      <c r="AM9" s="59"/>
    </row>
    <row r="10" spans="1:39" ht="40.15" customHeight="1" x14ac:dyDescent="0.2">
      <c r="B10" s="388"/>
      <c r="C10" s="394"/>
      <c r="D10" s="387"/>
      <c r="E10" s="388"/>
      <c r="F10" s="390"/>
      <c r="G10" s="392"/>
      <c r="H10" s="399"/>
      <c r="I10" s="255"/>
      <c r="J10" s="255"/>
      <c r="K10" s="255"/>
      <c r="L10" s="255"/>
      <c r="M10" s="255"/>
      <c r="N10" s="355"/>
      <c r="O10" s="358"/>
      <c r="P10" s="361"/>
      <c r="Q10" s="294" t="s">
        <v>149</v>
      </c>
      <c r="R10" s="250">
        <v>0.2</v>
      </c>
      <c r="S10" s="250">
        <v>0.18099999999999999</v>
      </c>
      <c r="T10" s="250">
        <v>0.27329999999999999</v>
      </c>
      <c r="U10" s="443">
        <v>0.28000000000000003</v>
      </c>
      <c r="V10" s="443">
        <v>0.26600000000000001</v>
      </c>
      <c r="W10" s="268">
        <f>+SUM(S10:V11)</f>
        <v>1.0003</v>
      </c>
      <c r="X10" s="307" t="s">
        <v>69</v>
      </c>
      <c r="Y10" s="302" t="s">
        <v>245</v>
      </c>
      <c r="Z10" s="294" t="s">
        <v>179</v>
      </c>
      <c r="AA10" s="387"/>
      <c r="AB10" s="395"/>
      <c r="AC10" s="62" t="s">
        <v>155</v>
      </c>
      <c r="AD10" s="59" t="s">
        <v>156</v>
      </c>
      <c r="AE10" s="63">
        <v>110000000</v>
      </c>
      <c r="AF10" s="89">
        <v>110000000</v>
      </c>
      <c r="AG10" s="98">
        <v>110000000</v>
      </c>
      <c r="AH10" s="99">
        <f t="shared" si="0"/>
        <v>1</v>
      </c>
      <c r="AI10" s="98">
        <v>110000000</v>
      </c>
      <c r="AJ10" s="100">
        <f t="shared" si="1"/>
        <v>1</v>
      </c>
      <c r="AK10" s="101" t="s">
        <v>175</v>
      </c>
      <c r="AL10" s="94" t="s">
        <v>176</v>
      </c>
      <c r="AM10" s="59"/>
    </row>
    <row r="11" spans="1:39" ht="40.15" customHeight="1" x14ac:dyDescent="0.2">
      <c r="B11" s="388"/>
      <c r="C11" s="394"/>
      <c r="D11" s="387"/>
      <c r="E11" s="388"/>
      <c r="F11" s="390"/>
      <c r="G11" s="392"/>
      <c r="H11" s="399"/>
      <c r="I11" s="255"/>
      <c r="J11" s="255"/>
      <c r="K11" s="255"/>
      <c r="L11" s="255"/>
      <c r="M11" s="255"/>
      <c r="N11" s="355"/>
      <c r="O11" s="358"/>
      <c r="P11" s="361"/>
      <c r="Q11" s="295"/>
      <c r="R11" s="251"/>
      <c r="S11" s="251"/>
      <c r="T11" s="251"/>
      <c r="U11" s="444"/>
      <c r="V11" s="445"/>
      <c r="W11" s="269"/>
      <c r="X11" s="308"/>
      <c r="Y11" s="303"/>
      <c r="Z11" s="295"/>
      <c r="AA11" s="387"/>
      <c r="AB11" s="395"/>
      <c r="AC11" s="113" t="s">
        <v>159</v>
      </c>
      <c r="AD11" s="62" t="s">
        <v>160</v>
      </c>
      <c r="AE11" s="70">
        <v>0</v>
      </c>
      <c r="AF11" s="89">
        <v>70000000</v>
      </c>
      <c r="AG11" s="98">
        <v>70000000</v>
      </c>
      <c r="AH11" s="99">
        <f t="shared" si="0"/>
        <v>1</v>
      </c>
      <c r="AI11" s="98">
        <v>70000000</v>
      </c>
      <c r="AJ11" s="100">
        <f t="shared" si="1"/>
        <v>1</v>
      </c>
      <c r="AK11" s="101" t="s">
        <v>175</v>
      </c>
      <c r="AL11" s="94" t="s">
        <v>176</v>
      </c>
      <c r="AM11" s="59"/>
    </row>
    <row r="12" spans="1:39" ht="55.5" customHeight="1" x14ac:dyDescent="0.2">
      <c r="B12" s="388"/>
      <c r="C12" s="394"/>
      <c r="D12" s="387"/>
      <c r="E12" s="388"/>
      <c r="F12" s="390"/>
      <c r="G12" s="392"/>
      <c r="H12" s="399"/>
      <c r="I12" s="255"/>
      <c r="J12" s="255"/>
      <c r="K12" s="255"/>
      <c r="L12" s="255"/>
      <c r="M12" s="255"/>
      <c r="N12" s="355"/>
      <c r="O12" s="358"/>
      <c r="P12" s="361"/>
      <c r="Q12" s="307" t="s">
        <v>70</v>
      </c>
      <c r="R12" s="250">
        <v>0.2</v>
      </c>
      <c r="S12" s="250">
        <v>0</v>
      </c>
      <c r="T12" s="250">
        <v>0</v>
      </c>
      <c r="U12" s="250">
        <v>0</v>
      </c>
      <c r="V12" s="250">
        <v>1</v>
      </c>
      <c r="W12" s="268">
        <f>+SUM(S12:V13)</f>
        <v>1</v>
      </c>
      <c r="X12" s="250" t="s">
        <v>69</v>
      </c>
      <c r="Y12" s="319" t="s">
        <v>242</v>
      </c>
      <c r="Z12" s="250" t="s">
        <v>247</v>
      </c>
      <c r="AA12" s="387"/>
      <c r="AB12" s="395"/>
      <c r="AC12" s="113" t="s">
        <v>206</v>
      </c>
      <c r="AD12" s="62" t="s">
        <v>207</v>
      </c>
      <c r="AE12" s="70"/>
      <c r="AF12" s="89">
        <v>1007650962.24</v>
      </c>
      <c r="AG12" s="98">
        <v>1007650962</v>
      </c>
      <c r="AH12" s="99">
        <f t="shared" si="0"/>
        <v>0.9999999997618223</v>
      </c>
      <c r="AI12" s="98">
        <v>1007650962</v>
      </c>
      <c r="AJ12" s="100">
        <f t="shared" si="1"/>
        <v>0.9999999997618223</v>
      </c>
      <c r="AK12" s="101"/>
      <c r="AL12" s="94"/>
      <c r="AM12" s="59"/>
    </row>
    <row r="13" spans="1:39" ht="87.75" customHeight="1" x14ac:dyDescent="0.2">
      <c r="B13" s="388"/>
      <c r="C13" s="394"/>
      <c r="D13" s="387"/>
      <c r="E13" s="388"/>
      <c r="F13" s="390"/>
      <c r="G13" s="392"/>
      <c r="H13" s="399"/>
      <c r="I13" s="255"/>
      <c r="J13" s="255"/>
      <c r="K13" s="255"/>
      <c r="L13" s="255"/>
      <c r="M13" s="255"/>
      <c r="N13" s="355"/>
      <c r="O13" s="358"/>
      <c r="P13" s="361"/>
      <c r="Q13" s="308"/>
      <c r="R13" s="251"/>
      <c r="S13" s="251">
        <v>0</v>
      </c>
      <c r="T13" s="251">
        <v>0</v>
      </c>
      <c r="U13" s="251"/>
      <c r="V13" s="251"/>
      <c r="W13" s="269"/>
      <c r="X13" s="251" t="s">
        <v>69</v>
      </c>
      <c r="Y13" s="320"/>
      <c r="Z13" s="251"/>
      <c r="AA13" s="387"/>
      <c r="AB13" s="395"/>
      <c r="AC13" s="114" t="s">
        <v>159</v>
      </c>
      <c r="AD13" s="69" t="s">
        <v>160</v>
      </c>
      <c r="AE13" s="68">
        <v>0</v>
      </c>
      <c r="AF13" s="90">
        <v>55000000</v>
      </c>
      <c r="AG13" s="102">
        <v>55000000</v>
      </c>
      <c r="AH13" s="99">
        <f t="shared" si="0"/>
        <v>1</v>
      </c>
      <c r="AI13" s="102">
        <v>55000000</v>
      </c>
      <c r="AJ13" s="100">
        <f t="shared" si="1"/>
        <v>1</v>
      </c>
      <c r="AK13" s="101" t="s">
        <v>175</v>
      </c>
      <c r="AL13" s="94" t="s">
        <v>176</v>
      </c>
      <c r="AM13" s="67"/>
    </row>
    <row r="14" spans="1:39" ht="38.25" customHeight="1" x14ac:dyDescent="0.2">
      <c r="B14" s="388"/>
      <c r="C14" s="394"/>
      <c r="D14" s="387"/>
      <c r="E14" s="388"/>
      <c r="F14" s="390"/>
      <c r="G14" s="392"/>
      <c r="H14" s="399"/>
      <c r="I14" s="255"/>
      <c r="J14" s="255"/>
      <c r="K14" s="255"/>
      <c r="L14" s="255"/>
      <c r="M14" s="255"/>
      <c r="N14" s="355"/>
      <c r="O14" s="358"/>
      <c r="P14" s="361"/>
      <c r="Q14" s="294" t="s">
        <v>71</v>
      </c>
      <c r="R14" s="250">
        <v>0.25</v>
      </c>
      <c r="S14" s="250">
        <v>0</v>
      </c>
      <c r="T14" s="250">
        <v>0</v>
      </c>
      <c r="U14" s="250">
        <v>0</v>
      </c>
      <c r="V14" s="250">
        <v>1</v>
      </c>
      <c r="W14" s="268">
        <f>+SUM(S14:V15)</f>
        <v>1</v>
      </c>
      <c r="X14" s="307" t="s">
        <v>69</v>
      </c>
      <c r="Y14" s="304" t="s">
        <v>248</v>
      </c>
      <c r="Z14" s="307" t="s">
        <v>247</v>
      </c>
      <c r="AA14" s="387"/>
      <c r="AB14" s="395"/>
      <c r="AC14" s="69" t="s">
        <v>157</v>
      </c>
      <c r="AD14" s="67" t="s">
        <v>158</v>
      </c>
      <c r="AE14" s="68">
        <v>47866922</v>
      </c>
      <c r="AF14" s="90">
        <v>47866922</v>
      </c>
      <c r="AG14" s="102">
        <v>47866922</v>
      </c>
      <c r="AH14" s="99">
        <f t="shared" si="0"/>
        <v>1</v>
      </c>
      <c r="AI14" s="102">
        <v>47866922</v>
      </c>
      <c r="AJ14" s="100">
        <f t="shared" si="1"/>
        <v>1</v>
      </c>
      <c r="AK14" s="101" t="s">
        <v>175</v>
      </c>
      <c r="AL14" s="94" t="s">
        <v>176</v>
      </c>
      <c r="AM14" s="67"/>
    </row>
    <row r="15" spans="1:39" ht="31.15" customHeight="1" x14ac:dyDescent="0.2">
      <c r="B15" s="388"/>
      <c r="C15" s="394"/>
      <c r="D15" s="387"/>
      <c r="E15" s="388"/>
      <c r="F15" s="390"/>
      <c r="G15" s="392"/>
      <c r="H15" s="399"/>
      <c r="I15" s="255"/>
      <c r="J15" s="255"/>
      <c r="K15" s="255"/>
      <c r="L15" s="255"/>
      <c r="M15" s="255"/>
      <c r="N15" s="355"/>
      <c r="O15" s="358"/>
      <c r="P15" s="361"/>
      <c r="Q15" s="295"/>
      <c r="R15" s="251"/>
      <c r="S15" s="251"/>
      <c r="T15" s="251"/>
      <c r="U15" s="251"/>
      <c r="V15" s="251"/>
      <c r="W15" s="269"/>
      <c r="X15" s="308"/>
      <c r="Y15" s="305"/>
      <c r="Z15" s="308"/>
      <c r="AA15" s="387"/>
      <c r="AB15" s="395"/>
      <c r="AC15" s="115" t="s">
        <v>159</v>
      </c>
      <c r="AD15" s="73" t="s">
        <v>160</v>
      </c>
      <c r="AE15" s="64">
        <v>0</v>
      </c>
      <c r="AF15" s="91">
        <v>83000000</v>
      </c>
      <c r="AG15" s="103">
        <v>83000000</v>
      </c>
      <c r="AH15" s="99">
        <f t="shared" si="0"/>
        <v>1</v>
      </c>
      <c r="AI15" s="103">
        <v>83000000</v>
      </c>
      <c r="AJ15" s="100">
        <f t="shared" si="1"/>
        <v>1</v>
      </c>
      <c r="AK15" s="101" t="s">
        <v>175</v>
      </c>
      <c r="AL15" s="94" t="s">
        <v>176</v>
      </c>
      <c r="AM15" s="60"/>
    </row>
    <row r="16" spans="1:39" ht="31.15" customHeight="1" x14ac:dyDescent="0.2">
      <c r="B16" s="388"/>
      <c r="C16" s="394"/>
      <c r="D16" s="387"/>
      <c r="E16" s="388"/>
      <c r="F16" s="390"/>
      <c r="G16" s="392"/>
      <c r="H16" s="399"/>
      <c r="I16" s="255"/>
      <c r="J16" s="255"/>
      <c r="K16" s="255"/>
      <c r="L16" s="255"/>
      <c r="M16" s="255"/>
      <c r="N16" s="355"/>
      <c r="O16" s="358"/>
      <c r="P16" s="361"/>
      <c r="Q16" s="86" t="s">
        <v>72</v>
      </c>
      <c r="R16" s="83">
        <v>0.15</v>
      </c>
      <c r="S16" s="83">
        <v>0</v>
      </c>
      <c r="T16" s="83">
        <v>0</v>
      </c>
      <c r="U16" s="219">
        <v>0</v>
      </c>
      <c r="V16" s="235">
        <v>0</v>
      </c>
      <c r="W16" s="246">
        <f>+SUM(S16:V16)</f>
        <v>0</v>
      </c>
      <c r="X16" s="57" t="s">
        <v>181</v>
      </c>
      <c r="Y16" s="216" t="s">
        <v>243</v>
      </c>
      <c r="Z16" s="86"/>
      <c r="AA16" s="387"/>
      <c r="AB16" s="395"/>
      <c r="AC16" s="115" t="s">
        <v>159</v>
      </c>
      <c r="AD16" s="73" t="s">
        <v>160</v>
      </c>
      <c r="AE16" s="64">
        <v>0</v>
      </c>
      <c r="AF16" s="91">
        <v>27000000</v>
      </c>
      <c r="AG16" s="103">
        <v>27000000</v>
      </c>
      <c r="AH16" s="99">
        <f t="shared" si="0"/>
        <v>1</v>
      </c>
      <c r="AI16" s="103">
        <v>27000000</v>
      </c>
      <c r="AJ16" s="100">
        <f t="shared" si="1"/>
        <v>1</v>
      </c>
      <c r="AK16" s="101" t="s">
        <v>175</v>
      </c>
      <c r="AL16" s="94" t="s">
        <v>176</v>
      </c>
      <c r="AM16" s="60"/>
    </row>
    <row r="17" spans="2:39" ht="60.75" customHeight="1" x14ac:dyDescent="0.2">
      <c r="B17" s="388"/>
      <c r="C17" s="394"/>
      <c r="D17" s="387"/>
      <c r="E17" s="389"/>
      <c r="F17" s="391"/>
      <c r="G17" s="393"/>
      <c r="H17" s="400"/>
      <c r="I17" s="256"/>
      <c r="J17" s="256"/>
      <c r="K17" s="256"/>
      <c r="L17" s="256"/>
      <c r="M17" s="256"/>
      <c r="N17" s="356"/>
      <c r="O17" s="359"/>
      <c r="P17" s="362"/>
      <c r="Q17" s="97" t="s">
        <v>73</v>
      </c>
      <c r="R17" s="95">
        <v>0.1</v>
      </c>
      <c r="S17" s="95">
        <v>0</v>
      </c>
      <c r="T17" s="95">
        <v>0</v>
      </c>
      <c r="U17" s="95">
        <v>1</v>
      </c>
      <c r="V17" s="95"/>
      <c r="W17" s="241">
        <f>+SUM(S17:V17)</f>
        <v>1</v>
      </c>
      <c r="X17" s="58" t="s">
        <v>74</v>
      </c>
      <c r="Y17" s="217" t="s">
        <v>227</v>
      </c>
      <c r="Z17" s="97" t="s">
        <v>249</v>
      </c>
      <c r="AA17" s="387"/>
      <c r="AB17" s="395"/>
      <c r="AC17" s="116" t="s">
        <v>159</v>
      </c>
      <c r="AD17" s="74" t="s">
        <v>160</v>
      </c>
      <c r="AE17" s="65">
        <v>0</v>
      </c>
      <c r="AF17" s="213">
        <v>25000000</v>
      </c>
      <c r="AG17" s="87">
        <v>25000000</v>
      </c>
      <c r="AH17" s="99">
        <f t="shared" si="0"/>
        <v>1</v>
      </c>
      <c r="AI17" s="87">
        <v>25000000</v>
      </c>
      <c r="AJ17" s="100">
        <f t="shared" si="1"/>
        <v>1</v>
      </c>
      <c r="AK17" s="101" t="s">
        <v>175</v>
      </c>
      <c r="AL17" s="94" t="s">
        <v>176</v>
      </c>
      <c r="AM17" s="61"/>
    </row>
    <row r="18" spans="2:39" ht="54" customHeight="1" x14ac:dyDescent="0.2">
      <c r="B18" s="388"/>
      <c r="C18" s="408" t="s">
        <v>40</v>
      </c>
      <c r="D18" s="277">
        <v>0.1</v>
      </c>
      <c r="E18" s="408" t="s">
        <v>215</v>
      </c>
      <c r="F18" s="409">
        <v>1</v>
      </c>
      <c r="G18" s="254" t="s">
        <v>41</v>
      </c>
      <c r="H18" s="277">
        <v>0.4</v>
      </c>
      <c r="I18" s="254" t="s">
        <v>64</v>
      </c>
      <c r="J18" s="254">
        <v>4</v>
      </c>
      <c r="K18" s="254">
        <v>4</v>
      </c>
      <c r="L18" s="254" t="s">
        <v>65</v>
      </c>
      <c r="M18" s="254">
        <v>4</v>
      </c>
      <c r="N18" s="282">
        <f>+SUMPRODUCT(W18:W22*R18:R22)*M18</f>
        <v>4</v>
      </c>
      <c r="O18" s="252">
        <f>SUMPRODUCT(R18:R22*V18:V22)</f>
        <v>0.65</v>
      </c>
      <c r="P18" s="265">
        <f>SUMPRODUCT(R18:R22*W18:W22)</f>
        <v>1</v>
      </c>
      <c r="Q18" s="76" t="s">
        <v>75</v>
      </c>
      <c r="R18" s="55">
        <v>0.4</v>
      </c>
      <c r="S18" s="156">
        <v>0</v>
      </c>
      <c r="T18" s="55">
        <v>0</v>
      </c>
      <c r="U18" s="220">
        <v>0</v>
      </c>
      <c r="V18" s="236">
        <v>1</v>
      </c>
      <c r="W18" s="157">
        <f t="shared" ref="W18:W22" si="2">SUM(S18:V18)</f>
        <v>1</v>
      </c>
      <c r="X18" s="85" t="s">
        <v>181</v>
      </c>
      <c r="Y18" s="195" t="s">
        <v>250</v>
      </c>
      <c r="Z18" s="76" t="s">
        <v>229</v>
      </c>
      <c r="AA18" s="277" t="s">
        <v>154</v>
      </c>
      <c r="AB18" s="415" t="s">
        <v>194</v>
      </c>
      <c r="AC18" s="117" t="s">
        <v>161</v>
      </c>
      <c r="AD18" s="54" t="s">
        <v>158</v>
      </c>
      <c r="AE18" s="66">
        <v>20000000</v>
      </c>
      <c r="AF18" s="87">
        <v>20000000</v>
      </c>
      <c r="AG18" s="87">
        <v>20000000</v>
      </c>
      <c r="AH18" s="99">
        <f t="shared" si="0"/>
        <v>1</v>
      </c>
      <c r="AI18" s="87">
        <v>20000000</v>
      </c>
      <c r="AJ18" s="100">
        <f t="shared" si="1"/>
        <v>1</v>
      </c>
      <c r="AK18" s="101" t="s">
        <v>175</v>
      </c>
      <c r="AL18" s="94" t="s">
        <v>176</v>
      </c>
      <c r="AM18" s="54"/>
    </row>
    <row r="19" spans="2:39" ht="83.25" customHeight="1" x14ac:dyDescent="0.2">
      <c r="B19" s="388"/>
      <c r="C19" s="388"/>
      <c r="D19" s="387"/>
      <c r="E19" s="388"/>
      <c r="F19" s="388"/>
      <c r="G19" s="255"/>
      <c r="H19" s="387"/>
      <c r="I19" s="255"/>
      <c r="J19" s="255"/>
      <c r="K19" s="255"/>
      <c r="L19" s="255"/>
      <c r="M19" s="255"/>
      <c r="N19" s="283"/>
      <c r="O19" s="353"/>
      <c r="P19" s="266"/>
      <c r="Q19" s="76" t="s">
        <v>76</v>
      </c>
      <c r="R19" s="55">
        <v>0.15</v>
      </c>
      <c r="S19" s="156">
        <v>0</v>
      </c>
      <c r="T19" s="55">
        <v>1</v>
      </c>
      <c r="U19" s="220">
        <v>0</v>
      </c>
      <c r="V19" s="236"/>
      <c r="W19" s="157">
        <f t="shared" si="2"/>
        <v>1</v>
      </c>
      <c r="X19" s="85" t="s">
        <v>117</v>
      </c>
      <c r="Y19" s="195" t="s">
        <v>251</v>
      </c>
      <c r="Z19" s="76" t="s">
        <v>201</v>
      </c>
      <c r="AA19" s="387"/>
      <c r="AB19" s="395"/>
      <c r="AC19" s="117" t="s">
        <v>161</v>
      </c>
      <c r="AD19" s="54" t="s">
        <v>158</v>
      </c>
      <c r="AE19" s="66">
        <v>13000000</v>
      </c>
      <c r="AF19" s="87">
        <v>13000000</v>
      </c>
      <c r="AG19" s="87">
        <v>13000000</v>
      </c>
      <c r="AH19" s="99">
        <f t="shared" si="0"/>
        <v>1</v>
      </c>
      <c r="AI19" s="87">
        <v>13000000</v>
      </c>
      <c r="AJ19" s="100">
        <f t="shared" si="1"/>
        <v>1</v>
      </c>
      <c r="AK19" s="101" t="s">
        <v>175</v>
      </c>
      <c r="AL19" s="94" t="s">
        <v>176</v>
      </c>
      <c r="AM19" s="54"/>
    </row>
    <row r="20" spans="2:39" ht="38.25" x14ac:dyDescent="0.2">
      <c r="B20" s="388"/>
      <c r="C20" s="388"/>
      <c r="D20" s="387"/>
      <c r="E20" s="388"/>
      <c r="F20" s="388"/>
      <c r="G20" s="255"/>
      <c r="H20" s="387"/>
      <c r="I20" s="255"/>
      <c r="J20" s="255"/>
      <c r="K20" s="255"/>
      <c r="L20" s="255"/>
      <c r="M20" s="255"/>
      <c r="N20" s="283"/>
      <c r="O20" s="353"/>
      <c r="P20" s="266"/>
      <c r="Q20" s="76" t="s">
        <v>77</v>
      </c>
      <c r="R20" s="55">
        <v>0.1</v>
      </c>
      <c r="S20" s="156">
        <v>0</v>
      </c>
      <c r="T20" s="55">
        <v>0</v>
      </c>
      <c r="U20" s="220">
        <v>1</v>
      </c>
      <c r="V20" s="236"/>
      <c r="W20" s="157">
        <f t="shared" si="2"/>
        <v>1</v>
      </c>
      <c r="X20" s="85" t="s">
        <v>180</v>
      </c>
      <c r="Y20" s="195" t="s">
        <v>228</v>
      </c>
      <c r="Z20" s="76" t="s">
        <v>229</v>
      </c>
      <c r="AA20" s="387"/>
      <c r="AB20" s="395"/>
      <c r="AC20" s="117" t="s">
        <v>161</v>
      </c>
      <c r="AD20" s="54" t="s">
        <v>158</v>
      </c>
      <c r="AE20" s="66">
        <v>5000000</v>
      </c>
      <c r="AF20" s="87">
        <v>5000000</v>
      </c>
      <c r="AG20" s="87">
        <v>5000000</v>
      </c>
      <c r="AH20" s="99">
        <f t="shared" si="0"/>
        <v>1</v>
      </c>
      <c r="AI20" s="87">
        <v>5000000</v>
      </c>
      <c r="AJ20" s="100">
        <f t="shared" si="1"/>
        <v>1</v>
      </c>
      <c r="AK20" s="101" t="s">
        <v>175</v>
      </c>
      <c r="AL20" s="94" t="s">
        <v>176</v>
      </c>
      <c r="AM20" s="54"/>
    </row>
    <row r="21" spans="2:39" ht="63" customHeight="1" x14ac:dyDescent="0.2">
      <c r="B21" s="388"/>
      <c r="C21" s="388"/>
      <c r="D21" s="387"/>
      <c r="E21" s="388"/>
      <c r="F21" s="388"/>
      <c r="G21" s="255"/>
      <c r="H21" s="387"/>
      <c r="I21" s="255"/>
      <c r="J21" s="255"/>
      <c r="K21" s="255"/>
      <c r="L21" s="255"/>
      <c r="M21" s="255"/>
      <c r="N21" s="283"/>
      <c r="O21" s="353"/>
      <c r="P21" s="266"/>
      <c r="Q21" s="76" t="s">
        <v>78</v>
      </c>
      <c r="R21" s="55">
        <v>0.25</v>
      </c>
      <c r="S21" s="156">
        <v>0</v>
      </c>
      <c r="T21" s="55">
        <v>0</v>
      </c>
      <c r="U21" s="220">
        <v>0</v>
      </c>
      <c r="V21" s="236">
        <v>1</v>
      </c>
      <c r="W21" s="157">
        <f>SUM(S21:V21)</f>
        <v>1</v>
      </c>
      <c r="X21" s="85" t="s">
        <v>69</v>
      </c>
      <c r="Y21" s="195" t="s">
        <v>252</v>
      </c>
      <c r="Z21" s="76" t="s">
        <v>229</v>
      </c>
      <c r="AA21" s="387"/>
      <c r="AB21" s="395"/>
      <c r="AC21" s="119" t="s">
        <v>162</v>
      </c>
      <c r="AD21" s="54" t="s">
        <v>160</v>
      </c>
      <c r="AE21" s="66">
        <v>0</v>
      </c>
      <c r="AF21" s="87">
        <v>20000000</v>
      </c>
      <c r="AG21" s="87">
        <v>20000000</v>
      </c>
      <c r="AH21" s="99">
        <f t="shared" si="0"/>
        <v>1</v>
      </c>
      <c r="AI21" s="87">
        <v>20000000</v>
      </c>
      <c r="AJ21" s="100">
        <f t="shared" si="1"/>
        <v>1</v>
      </c>
      <c r="AK21" s="101" t="s">
        <v>175</v>
      </c>
      <c r="AL21" s="94" t="s">
        <v>176</v>
      </c>
      <c r="AM21" s="54"/>
    </row>
    <row r="22" spans="2:39" ht="30" x14ac:dyDescent="0.2">
      <c r="B22" s="388"/>
      <c r="C22" s="389"/>
      <c r="D22" s="387"/>
      <c r="E22" s="389"/>
      <c r="F22" s="388"/>
      <c r="G22" s="256"/>
      <c r="H22" s="278"/>
      <c r="I22" s="256"/>
      <c r="J22" s="256"/>
      <c r="K22" s="256"/>
      <c r="L22" s="256"/>
      <c r="M22" s="256"/>
      <c r="N22" s="284"/>
      <c r="O22" s="253"/>
      <c r="P22" s="267"/>
      <c r="Q22" s="76" t="s">
        <v>79</v>
      </c>
      <c r="R22" s="55">
        <v>0.1</v>
      </c>
      <c r="S22" s="156">
        <v>0</v>
      </c>
      <c r="T22" s="55">
        <v>0</v>
      </c>
      <c r="U22" s="220">
        <v>1</v>
      </c>
      <c r="V22" s="236"/>
      <c r="W22" s="157">
        <f t="shared" si="2"/>
        <v>1</v>
      </c>
      <c r="X22" s="85" t="s">
        <v>80</v>
      </c>
      <c r="Y22" s="195" t="s">
        <v>230</v>
      </c>
      <c r="Z22" s="76" t="s">
        <v>229</v>
      </c>
      <c r="AA22" s="387"/>
      <c r="AB22" s="395"/>
      <c r="AC22" s="117" t="s">
        <v>161</v>
      </c>
      <c r="AD22" s="54" t="s">
        <v>158</v>
      </c>
      <c r="AE22" s="66">
        <v>5757170</v>
      </c>
      <c r="AF22" s="87">
        <v>5757170</v>
      </c>
      <c r="AG22" s="87">
        <v>5757170</v>
      </c>
      <c r="AH22" s="99">
        <f t="shared" si="0"/>
        <v>1</v>
      </c>
      <c r="AI22" s="87">
        <v>5757170</v>
      </c>
      <c r="AJ22" s="100">
        <f t="shared" si="1"/>
        <v>1</v>
      </c>
      <c r="AK22" s="101" t="s">
        <v>175</v>
      </c>
      <c r="AL22" s="94" t="s">
        <v>176</v>
      </c>
      <c r="AM22" s="54"/>
    </row>
    <row r="23" spans="2:39" ht="128.44999999999999" customHeight="1" x14ac:dyDescent="0.2">
      <c r="B23" s="388"/>
      <c r="C23" s="53" t="s">
        <v>40</v>
      </c>
      <c r="D23" s="387"/>
      <c r="E23" s="53" t="s">
        <v>215</v>
      </c>
      <c r="F23" s="388"/>
      <c r="G23" s="54" t="s">
        <v>42</v>
      </c>
      <c r="H23" s="55">
        <v>0.3</v>
      </c>
      <c r="I23" s="54" t="s">
        <v>64</v>
      </c>
      <c r="J23" s="54">
        <v>10</v>
      </c>
      <c r="K23" s="54">
        <v>13</v>
      </c>
      <c r="L23" s="54" t="s">
        <v>65</v>
      </c>
      <c r="M23" s="54">
        <v>13</v>
      </c>
      <c r="N23" s="193">
        <f>+SUMPRODUCT(W23*R23)*M23</f>
        <v>13</v>
      </c>
      <c r="O23" s="192">
        <f>SUMPRODUCT(R23*V23)</f>
        <v>0.27700000000000002</v>
      </c>
      <c r="P23" s="146">
        <f>+SUMPRODUCT(W23*R23)</f>
        <v>1</v>
      </c>
      <c r="Q23" s="76" t="s">
        <v>81</v>
      </c>
      <c r="R23" s="55">
        <v>1</v>
      </c>
      <c r="S23" s="164">
        <v>0.2</v>
      </c>
      <c r="T23" s="155">
        <v>0.123</v>
      </c>
      <c r="U23" s="224">
        <v>0.4</v>
      </c>
      <c r="V23" s="237">
        <v>0.27700000000000002</v>
      </c>
      <c r="W23" s="157">
        <f>SUM(S23:V23)</f>
        <v>1</v>
      </c>
      <c r="X23" s="85" t="s">
        <v>69</v>
      </c>
      <c r="Y23" s="195" t="s">
        <v>253</v>
      </c>
      <c r="Z23" s="76" t="s">
        <v>229</v>
      </c>
      <c r="AA23" s="387"/>
      <c r="AB23" s="395"/>
      <c r="AC23" s="119" t="s">
        <v>162</v>
      </c>
      <c r="AD23" s="54" t="s">
        <v>160</v>
      </c>
      <c r="AE23" s="66">
        <v>0</v>
      </c>
      <c r="AF23" s="87">
        <v>30000000</v>
      </c>
      <c r="AG23" s="87">
        <v>30000000</v>
      </c>
      <c r="AH23" s="99">
        <f t="shared" si="0"/>
        <v>1</v>
      </c>
      <c r="AI23" s="87">
        <v>30000000</v>
      </c>
      <c r="AJ23" s="100">
        <f t="shared" si="1"/>
        <v>1</v>
      </c>
      <c r="AK23" s="101" t="s">
        <v>175</v>
      </c>
      <c r="AL23" s="94" t="s">
        <v>176</v>
      </c>
      <c r="AM23" s="54"/>
    </row>
    <row r="24" spans="2:39" ht="37.15" customHeight="1" x14ac:dyDescent="0.2">
      <c r="B24" s="388"/>
      <c r="C24" s="408" t="s">
        <v>40</v>
      </c>
      <c r="D24" s="387"/>
      <c r="E24" s="408" t="s">
        <v>215</v>
      </c>
      <c r="F24" s="388"/>
      <c r="G24" s="254" t="s">
        <v>43</v>
      </c>
      <c r="H24" s="277">
        <v>0.3</v>
      </c>
      <c r="I24" s="254" t="s">
        <v>64</v>
      </c>
      <c r="J24" s="254">
        <v>5</v>
      </c>
      <c r="K24" s="254">
        <v>5</v>
      </c>
      <c r="L24" s="254" t="s">
        <v>65</v>
      </c>
      <c r="M24" s="254">
        <v>5</v>
      </c>
      <c r="N24" s="282">
        <f>+(W24*R24)*5</f>
        <v>4.9999999999999991</v>
      </c>
      <c r="O24" s="252">
        <f>SUMPRODUCT(R24*V24)</f>
        <v>0.12</v>
      </c>
      <c r="P24" s="285">
        <f>SUMPRODUCT(R24*W24)</f>
        <v>0.99999999999999989</v>
      </c>
      <c r="Q24" s="275" t="s">
        <v>82</v>
      </c>
      <c r="R24" s="277">
        <v>1</v>
      </c>
      <c r="S24" s="447">
        <v>0.2</v>
      </c>
      <c r="T24" s="277">
        <v>0.48</v>
      </c>
      <c r="U24" s="277">
        <v>0.2</v>
      </c>
      <c r="V24" s="277">
        <v>0.12</v>
      </c>
      <c r="W24" s="265">
        <f>SUM(S24:V25)</f>
        <v>0.99999999999999989</v>
      </c>
      <c r="X24" s="254" t="s">
        <v>69</v>
      </c>
      <c r="Y24" s="309" t="s">
        <v>236</v>
      </c>
      <c r="Z24" s="275" t="s">
        <v>229</v>
      </c>
      <c r="AA24" s="387"/>
      <c r="AB24" s="395"/>
      <c r="AC24" s="120" t="s">
        <v>162</v>
      </c>
      <c r="AD24" s="121" t="s">
        <v>160</v>
      </c>
      <c r="AE24" s="122">
        <v>0</v>
      </c>
      <c r="AF24" s="123">
        <v>50000000</v>
      </c>
      <c r="AG24" s="123">
        <v>50000000</v>
      </c>
      <c r="AH24" s="99">
        <f t="shared" si="0"/>
        <v>1</v>
      </c>
      <c r="AI24" s="123">
        <v>50000000</v>
      </c>
      <c r="AJ24" s="100">
        <f t="shared" si="1"/>
        <v>1</v>
      </c>
      <c r="AK24" s="101" t="s">
        <v>175</v>
      </c>
      <c r="AL24" s="94" t="s">
        <v>176</v>
      </c>
      <c r="AM24" s="254"/>
    </row>
    <row r="25" spans="2:39" ht="30" x14ac:dyDescent="0.2">
      <c r="B25" s="388"/>
      <c r="C25" s="389"/>
      <c r="D25" s="278"/>
      <c r="E25" s="389"/>
      <c r="F25" s="389"/>
      <c r="G25" s="256"/>
      <c r="H25" s="278"/>
      <c r="I25" s="256"/>
      <c r="J25" s="256"/>
      <c r="K25" s="256"/>
      <c r="L25" s="256"/>
      <c r="M25" s="256"/>
      <c r="N25" s="284"/>
      <c r="O25" s="253"/>
      <c r="P25" s="285"/>
      <c r="Q25" s="276"/>
      <c r="R25" s="278"/>
      <c r="S25" s="448"/>
      <c r="T25" s="278"/>
      <c r="U25" s="278"/>
      <c r="V25" s="278"/>
      <c r="W25" s="267"/>
      <c r="X25" s="256"/>
      <c r="Y25" s="310"/>
      <c r="Z25" s="276"/>
      <c r="AA25" s="278"/>
      <c r="AB25" s="416"/>
      <c r="AC25" s="118" t="s">
        <v>161</v>
      </c>
      <c r="AD25" s="78" t="s">
        <v>158</v>
      </c>
      <c r="AE25" s="79">
        <v>20000000</v>
      </c>
      <c r="AF25" s="88">
        <v>20000000</v>
      </c>
      <c r="AG25" s="88">
        <v>20000000</v>
      </c>
      <c r="AH25" s="99">
        <f t="shared" si="0"/>
        <v>1</v>
      </c>
      <c r="AI25" s="88">
        <v>20000000</v>
      </c>
      <c r="AJ25" s="100">
        <f t="shared" si="1"/>
        <v>1</v>
      </c>
      <c r="AK25" s="101" t="s">
        <v>175</v>
      </c>
      <c r="AL25" s="94" t="s">
        <v>176</v>
      </c>
      <c r="AM25" s="256"/>
    </row>
    <row r="26" spans="2:39" ht="67.900000000000006" customHeight="1" x14ac:dyDescent="0.2">
      <c r="B26" s="388"/>
      <c r="C26" s="408" t="s">
        <v>44</v>
      </c>
      <c r="D26" s="277">
        <v>0.25</v>
      </c>
      <c r="E26" s="408" t="s">
        <v>216</v>
      </c>
      <c r="F26" s="409">
        <v>0.4</v>
      </c>
      <c r="G26" s="254" t="s">
        <v>45</v>
      </c>
      <c r="H26" s="277">
        <v>0.35</v>
      </c>
      <c r="I26" s="254" t="s">
        <v>64</v>
      </c>
      <c r="J26" s="254">
        <v>1</v>
      </c>
      <c r="K26" s="254">
        <v>1</v>
      </c>
      <c r="L26" s="254" t="s">
        <v>65</v>
      </c>
      <c r="M26" s="254">
        <v>1</v>
      </c>
      <c r="N26" s="441">
        <f>+SUMPRODUCT(R26:R27*W26:W27)</f>
        <v>1.0000145454545455</v>
      </c>
      <c r="O26" s="252">
        <f>SUMPRODUCT(R26:R27*V26:V27)</f>
        <v>0.4</v>
      </c>
      <c r="P26" s="265">
        <f>SUMPRODUCT(R26:R27*W26:W27)</f>
        <v>1.0000145454545455</v>
      </c>
      <c r="Q26" s="76" t="s">
        <v>83</v>
      </c>
      <c r="R26" s="55">
        <v>0.8</v>
      </c>
      <c r="S26" s="155">
        <v>0.18181818181818182</v>
      </c>
      <c r="T26" s="55">
        <v>0.31819999999999998</v>
      </c>
      <c r="U26" s="223">
        <v>0.25</v>
      </c>
      <c r="V26" s="238">
        <v>0.25</v>
      </c>
      <c r="W26" s="241">
        <f>SUM(S26:V26)</f>
        <v>1.0000181818181817</v>
      </c>
      <c r="X26" s="85" t="s">
        <v>69</v>
      </c>
      <c r="Y26" s="195" t="s">
        <v>199</v>
      </c>
      <c r="Z26" s="76" t="s">
        <v>185</v>
      </c>
      <c r="AA26" s="277" t="s">
        <v>152</v>
      </c>
      <c r="AB26" s="415" t="s">
        <v>193</v>
      </c>
      <c r="AC26" s="124" t="s">
        <v>164</v>
      </c>
      <c r="AD26" s="54" t="s">
        <v>156</v>
      </c>
      <c r="AE26" s="66">
        <v>164937500</v>
      </c>
      <c r="AF26" s="92">
        <v>164937500</v>
      </c>
      <c r="AG26" s="87">
        <v>164937500</v>
      </c>
      <c r="AH26" s="99">
        <f t="shared" si="0"/>
        <v>1</v>
      </c>
      <c r="AI26" s="87">
        <v>164937500</v>
      </c>
      <c r="AJ26" s="100">
        <f t="shared" si="1"/>
        <v>1</v>
      </c>
      <c r="AK26" s="101" t="s">
        <v>175</v>
      </c>
      <c r="AL26" s="94" t="s">
        <v>176</v>
      </c>
      <c r="AM26" s="54"/>
    </row>
    <row r="27" spans="2:39" ht="54" customHeight="1" x14ac:dyDescent="0.2">
      <c r="B27" s="388"/>
      <c r="C27" s="389"/>
      <c r="D27" s="387"/>
      <c r="E27" s="389"/>
      <c r="F27" s="389"/>
      <c r="G27" s="256"/>
      <c r="H27" s="278"/>
      <c r="I27" s="256"/>
      <c r="J27" s="256"/>
      <c r="K27" s="256"/>
      <c r="L27" s="256"/>
      <c r="M27" s="256"/>
      <c r="N27" s="442"/>
      <c r="O27" s="253"/>
      <c r="P27" s="267"/>
      <c r="Q27" s="231" t="s">
        <v>84</v>
      </c>
      <c r="R27" s="229">
        <v>0.2</v>
      </c>
      <c r="S27" s="230">
        <v>0</v>
      </c>
      <c r="T27" s="230">
        <v>0</v>
      </c>
      <c r="U27" s="230">
        <v>0</v>
      </c>
      <c r="V27" s="238">
        <v>1</v>
      </c>
      <c r="W27" s="241">
        <f>SUM(S27:V27)</f>
        <v>1</v>
      </c>
      <c r="X27" s="228" t="s">
        <v>69</v>
      </c>
      <c r="Y27" s="227" t="s">
        <v>246</v>
      </c>
      <c r="Z27" s="76" t="s">
        <v>244</v>
      </c>
      <c r="AA27" s="387"/>
      <c r="AB27" s="395"/>
      <c r="AC27" s="54" t="s">
        <v>67</v>
      </c>
      <c r="AD27" s="85" t="s">
        <v>67</v>
      </c>
      <c r="AE27" s="85" t="s">
        <v>67</v>
      </c>
      <c r="AF27" s="105" t="s">
        <v>67</v>
      </c>
      <c r="AG27" s="105" t="s">
        <v>67</v>
      </c>
      <c r="AH27" s="105" t="s">
        <v>67</v>
      </c>
      <c r="AI27" s="105" t="s">
        <v>67</v>
      </c>
      <c r="AJ27" s="105" t="s">
        <v>67</v>
      </c>
      <c r="AK27" s="101" t="s">
        <v>175</v>
      </c>
      <c r="AL27" s="94" t="s">
        <v>176</v>
      </c>
      <c r="AM27" s="54"/>
    </row>
    <row r="28" spans="2:39" ht="114.75" x14ac:dyDescent="0.2">
      <c r="B28" s="388"/>
      <c r="C28" s="408" t="s">
        <v>44</v>
      </c>
      <c r="D28" s="387"/>
      <c r="E28" s="408" t="s">
        <v>217</v>
      </c>
      <c r="F28" s="409">
        <v>0.6</v>
      </c>
      <c r="G28" s="254" t="s">
        <v>46</v>
      </c>
      <c r="H28" s="277">
        <v>0.5</v>
      </c>
      <c r="I28" s="254" t="s">
        <v>64</v>
      </c>
      <c r="J28" s="254">
        <v>18</v>
      </c>
      <c r="K28" s="254">
        <v>18</v>
      </c>
      <c r="L28" s="254" t="s">
        <v>65</v>
      </c>
      <c r="M28" s="254">
        <v>18</v>
      </c>
      <c r="N28" s="286">
        <f>+SUMPRODUCT(R28:R45*W28:W45)*M28</f>
        <v>18.000000000000004</v>
      </c>
      <c r="O28" s="252">
        <f>SUMPRODUCT(R28:R45*V28:V45)</f>
        <v>0</v>
      </c>
      <c r="P28" s="265">
        <f>SUMPRODUCT(R28:R45*W28:W45)</f>
        <v>1.0000000000000002</v>
      </c>
      <c r="Q28" s="186" t="s">
        <v>85</v>
      </c>
      <c r="R28" s="188">
        <v>5.5555555555555552E-2</v>
      </c>
      <c r="S28" s="188">
        <v>0.5</v>
      </c>
      <c r="T28" s="155">
        <v>0</v>
      </c>
      <c r="U28" s="223">
        <v>0.5</v>
      </c>
      <c r="V28" s="238"/>
      <c r="W28" s="241">
        <f t="shared" ref="W28:W45" si="3">SUM(S28:V28)</f>
        <v>1</v>
      </c>
      <c r="X28" s="85" t="s">
        <v>69</v>
      </c>
      <c r="Y28" s="243" t="s">
        <v>254</v>
      </c>
      <c r="Z28" s="76" t="s">
        <v>231</v>
      </c>
      <c r="AA28" s="387"/>
      <c r="AB28" s="395"/>
      <c r="AC28" s="425" t="s">
        <v>164</v>
      </c>
      <c r="AD28" s="254" t="s">
        <v>156</v>
      </c>
      <c r="AE28" s="428">
        <v>419767500</v>
      </c>
      <c r="AF28" s="434">
        <v>419767500</v>
      </c>
      <c r="AG28" s="325">
        <v>419767500</v>
      </c>
      <c r="AH28" s="323">
        <f>+AG28/AF28</f>
        <v>1</v>
      </c>
      <c r="AI28" s="325">
        <v>419767500</v>
      </c>
      <c r="AJ28" s="433">
        <f>+AI28/AF28</f>
        <v>1</v>
      </c>
      <c r="AK28" s="101" t="s">
        <v>175</v>
      </c>
      <c r="AL28" s="94" t="s">
        <v>176</v>
      </c>
      <c r="AM28" s="54"/>
    </row>
    <row r="29" spans="2:39" ht="114.75" x14ac:dyDescent="0.2">
      <c r="B29" s="388"/>
      <c r="C29" s="388"/>
      <c r="D29" s="387"/>
      <c r="E29" s="388"/>
      <c r="F29" s="410"/>
      <c r="G29" s="255"/>
      <c r="H29" s="387"/>
      <c r="I29" s="255"/>
      <c r="J29" s="255"/>
      <c r="K29" s="255"/>
      <c r="L29" s="255"/>
      <c r="M29" s="255"/>
      <c r="N29" s="287"/>
      <c r="O29" s="353"/>
      <c r="P29" s="266"/>
      <c r="Q29" s="186" t="s">
        <v>86</v>
      </c>
      <c r="R29" s="188">
        <v>5.5555555555555552E-2</v>
      </c>
      <c r="S29" s="188">
        <v>0.5</v>
      </c>
      <c r="T29" s="155">
        <v>0</v>
      </c>
      <c r="U29" s="223">
        <v>0.5</v>
      </c>
      <c r="V29" s="238"/>
      <c r="W29" s="241">
        <f t="shared" si="3"/>
        <v>1</v>
      </c>
      <c r="X29" s="85" t="s">
        <v>69</v>
      </c>
      <c r="Y29" s="243" t="s">
        <v>255</v>
      </c>
      <c r="Z29" s="206" t="s">
        <v>231</v>
      </c>
      <c r="AA29" s="387"/>
      <c r="AB29" s="395"/>
      <c r="AC29" s="255"/>
      <c r="AD29" s="255"/>
      <c r="AE29" s="436"/>
      <c r="AF29" s="440"/>
      <c r="AG29" s="326"/>
      <c r="AH29" s="328"/>
      <c r="AI29" s="326"/>
      <c r="AJ29" s="321"/>
      <c r="AK29" s="101" t="s">
        <v>175</v>
      </c>
      <c r="AL29" s="94" t="s">
        <v>176</v>
      </c>
      <c r="AM29" s="54"/>
    </row>
    <row r="30" spans="2:39" ht="114.75" x14ac:dyDescent="0.2">
      <c r="B30" s="388"/>
      <c r="C30" s="388"/>
      <c r="D30" s="387"/>
      <c r="E30" s="388"/>
      <c r="F30" s="410"/>
      <c r="G30" s="255"/>
      <c r="H30" s="387"/>
      <c r="I30" s="255"/>
      <c r="J30" s="255"/>
      <c r="K30" s="255"/>
      <c r="L30" s="255"/>
      <c r="M30" s="255"/>
      <c r="N30" s="287"/>
      <c r="O30" s="353"/>
      <c r="P30" s="266"/>
      <c r="Q30" s="186" t="s">
        <v>87</v>
      </c>
      <c r="R30" s="188">
        <v>5.5555555555555552E-2</v>
      </c>
      <c r="S30" s="188">
        <v>0.5</v>
      </c>
      <c r="T30" s="155">
        <v>0</v>
      </c>
      <c r="U30" s="223">
        <v>0.5</v>
      </c>
      <c r="V30" s="238"/>
      <c r="W30" s="241">
        <f t="shared" si="3"/>
        <v>1</v>
      </c>
      <c r="X30" s="85" t="s">
        <v>69</v>
      </c>
      <c r="Y30" s="243" t="s">
        <v>256</v>
      </c>
      <c r="Z30" s="206" t="s">
        <v>231</v>
      </c>
      <c r="AA30" s="387"/>
      <c r="AB30" s="395"/>
      <c r="AC30" s="255"/>
      <c r="AD30" s="255"/>
      <c r="AE30" s="436"/>
      <c r="AF30" s="440"/>
      <c r="AG30" s="326"/>
      <c r="AH30" s="328"/>
      <c r="AI30" s="326"/>
      <c r="AJ30" s="321"/>
      <c r="AK30" s="101" t="s">
        <v>175</v>
      </c>
      <c r="AL30" s="94" t="s">
        <v>176</v>
      </c>
      <c r="AM30" s="54"/>
    </row>
    <row r="31" spans="2:39" ht="114.75" x14ac:dyDescent="0.2">
      <c r="B31" s="388"/>
      <c r="C31" s="388"/>
      <c r="D31" s="387"/>
      <c r="E31" s="388"/>
      <c r="F31" s="410"/>
      <c r="G31" s="255"/>
      <c r="H31" s="387"/>
      <c r="I31" s="255"/>
      <c r="J31" s="255"/>
      <c r="K31" s="255"/>
      <c r="L31" s="255"/>
      <c r="M31" s="255"/>
      <c r="N31" s="287"/>
      <c r="O31" s="353"/>
      <c r="P31" s="266"/>
      <c r="Q31" s="186" t="s">
        <v>88</v>
      </c>
      <c r="R31" s="188">
        <v>5.5555555555555552E-2</v>
      </c>
      <c r="S31" s="188">
        <v>0.5</v>
      </c>
      <c r="T31" s="155">
        <v>0</v>
      </c>
      <c r="U31" s="223">
        <v>0.5</v>
      </c>
      <c r="V31" s="238"/>
      <c r="W31" s="241">
        <f t="shared" si="3"/>
        <v>1</v>
      </c>
      <c r="X31" s="85" t="s">
        <v>69</v>
      </c>
      <c r="Y31" s="243" t="s">
        <v>257</v>
      </c>
      <c r="Z31" s="206" t="s">
        <v>231</v>
      </c>
      <c r="AA31" s="387"/>
      <c r="AB31" s="395"/>
      <c r="AC31" s="255"/>
      <c r="AD31" s="255"/>
      <c r="AE31" s="436"/>
      <c r="AF31" s="440"/>
      <c r="AG31" s="326"/>
      <c r="AH31" s="328"/>
      <c r="AI31" s="326"/>
      <c r="AJ31" s="321"/>
      <c r="AK31" s="101" t="s">
        <v>175</v>
      </c>
      <c r="AL31" s="94" t="s">
        <v>176</v>
      </c>
      <c r="AM31" s="54"/>
    </row>
    <row r="32" spans="2:39" ht="114.75" x14ac:dyDescent="0.2">
      <c r="B32" s="388"/>
      <c r="C32" s="388"/>
      <c r="D32" s="387"/>
      <c r="E32" s="388"/>
      <c r="F32" s="410"/>
      <c r="G32" s="255"/>
      <c r="H32" s="387"/>
      <c r="I32" s="255"/>
      <c r="J32" s="255"/>
      <c r="K32" s="255"/>
      <c r="L32" s="255"/>
      <c r="M32" s="255"/>
      <c r="N32" s="287"/>
      <c r="O32" s="353"/>
      <c r="P32" s="266"/>
      <c r="Q32" s="186" t="s">
        <v>89</v>
      </c>
      <c r="R32" s="188">
        <v>5.5555555555555552E-2</v>
      </c>
      <c r="S32" s="188">
        <v>0.5</v>
      </c>
      <c r="T32" s="155">
        <v>0</v>
      </c>
      <c r="U32" s="223">
        <v>0.5</v>
      </c>
      <c r="V32" s="238"/>
      <c r="W32" s="241">
        <f t="shared" si="3"/>
        <v>1</v>
      </c>
      <c r="X32" s="85" t="s">
        <v>69</v>
      </c>
      <c r="Y32" s="243" t="s">
        <v>258</v>
      </c>
      <c r="Z32" s="206" t="s">
        <v>231</v>
      </c>
      <c r="AA32" s="387"/>
      <c r="AB32" s="395"/>
      <c r="AC32" s="255"/>
      <c r="AD32" s="255"/>
      <c r="AE32" s="436"/>
      <c r="AF32" s="440"/>
      <c r="AG32" s="326"/>
      <c r="AH32" s="328"/>
      <c r="AI32" s="326"/>
      <c r="AJ32" s="321"/>
      <c r="AK32" s="101" t="s">
        <v>175</v>
      </c>
      <c r="AL32" s="94" t="s">
        <v>176</v>
      </c>
      <c r="AM32" s="54"/>
    </row>
    <row r="33" spans="2:39" ht="114.75" x14ac:dyDescent="0.2">
      <c r="B33" s="388"/>
      <c r="C33" s="388"/>
      <c r="D33" s="387"/>
      <c r="E33" s="388"/>
      <c r="F33" s="410"/>
      <c r="G33" s="255"/>
      <c r="H33" s="387"/>
      <c r="I33" s="255"/>
      <c r="J33" s="255"/>
      <c r="K33" s="255"/>
      <c r="L33" s="255"/>
      <c r="M33" s="255"/>
      <c r="N33" s="287"/>
      <c r="O33" s="353"/>
      <c r="P33" s="266"/>
      <c r="Q33" s="186" t="s">
        <v>90</v>
      </c>
      <c r="R33" s="188">
        <v>5.5555555555555552E-2</v>
      </c>
      <c r="S33" s="188">
        <v>0.5</v>
      </c>
      <c r="T33" s="155">
        <v>0</v>
      </c>
      <c r="U33" s="223">
        <v>0.5</v>
      </c>
      <c r="V33" s="238"/>
      <c r="W33" s="241">
        <f t="shared" si="3"/>
        <v>1</v>
      </c>
      <c r="X33" s="85" t="s">
        <v>69</v>
      </c>
      <c r="Y33" s="243" t="s">
        <v>259</v>
      </c>
      <c r="Z33" s="206" t="s">
        <v>231</v>
      </c>
      <c r="AA33" s="387"/>
      <c r="AB33" s="395"/>
      <c r="AC33" s="255"/>
      <c r="AD33" s="255"/>
      <c r="AE33" s="436"/>
      <c r="AF33" s="440"/>
      <c r="AG33" s="326"/>
      <c r="AH33" s="328"/>
      <c r="AI33" s="326"/>
      <c r="AJ33" s="321"/>
      <c r="AK33" s="101" t="s">
        <v>175</v>
      </c>
      <c r="AL33" s="94" t="s">
        <v>176</v>
      </c>
      <c r="AM33" s="54"/>
    </row>
    <row r="34" spans="2:39" ht="114.75" x14ac:dyDescent="0.2">
      <c r="B34" s="388"/>
      <c r="C34" s="388"/>
      <c r="D34" s="387"/>
      <c r="E34" s="388"/>
      <c r="F34" s="410"/>
      <c r="G34" s="255"/>
      <c r="H34" s="387"/>
      <c r="I34" s="255"/>
      <c r="J34" s="255"/>
      <c r="K34" s="255"/>
      <c r="L34" s="255"/>
      <c r="M34" s="255"/>
      <c r="N34" s="287"/>
      <c r="O34" s="353"/>
      <c r="P34" s="266"/>
      <c r="Q34" s="186" t="s">
        <v>91</v>
      </c>
      <c r="R34" s="188">
        <v>5.5555555555555552E-2</v>
      </c>
      <c r="S34" s="188">
        <v>0.5</v>
      </c>
      <c r="T34" s="155">
        <v>0</v>
      </c>
      <c r="U34" s="223">
        <v>0.5</v>
      </c>
      <c r="V34" s="238"/>
      <c r="W34" s="241">
        <f t="shared" si="3"/>
        <v>1</v>
      </c>
      <c r="X34" s="85" t="s">
        <v>69</v>
      </c>
      <c r="Y34" s="243" t="s">
        <v>260</v>
      </c>
      <c r="Z34" s="206" t="s">
        <v>231</v>
      </c>
      <c r="AA34" s="387"/>
      <c r="AB34" s="395"/>
      <c r="AC34" s="255"/>
      <c r="AD34" s="255"/>
      <c r="AE34" s="436"/>
      <c r="AF34" s="440"/>
      <c r="AG34" s="326"/>
      <c r="AH34" s="328"/>
      <c r="AI34" s="326"/>
      <c r="AJ34" s="321"/>
      <c r="AK34" s="101" t="s">
        <v>175</v>
      </c>
      <c r="AL34" s="94" t="s">
        <v>176</v>
      </c>
      <c r="AM34" s="54"/>
    </row>
    <row r="35" spans="2:39" ht="114.75" x14ac:dyDescent="0.2">
      <c r="B35" s="388"/>
      <c r="C35" s="388"/>
      <c r="D35" s="387"/>
      <c r="E35" s="388"/>
      <c r="F35" s="410"/>
      <c r="G35" s="255"/>
      <c r="H35" s="387"/>
      <c r="I35" s="255"/>
      <c r="J35" s="255"/>
      <c r="K35" s="255"/>
      <c r="L35" s="255"/>
      <c r="M35" s="255"/>
      <c r="N35" s="287"/>
      <c r="O35" s="353"/>
      <c r="P35" s="266"/>
      <c r="Q35" s="186" t="s">
        <v>92</v>
      </c>
      <c r="R35" s="188">
        <v>5.5555555555555552E-2</v>
      </c>
      <c r="S35" s="188">
        <v>0.5</v>
      </c>
      <c r="T35" s="155">
        <v>0</v>
      </c>
      <c r="U35" s="223">
        <v>0.5</v>
      </c>
      <c r="V35" s="238"/>
      <c r="W35" s="241">
        <f t="shared" si="3"/>
        <v>1</v>
      </c>
      <c r="X35" s="85" t="s">
        <v>69</v>
      </c>
      <c r="Y35" s="243" t="s">
        <v>261</v>
      </c>
      <c r="Z35" s="206" t="s">
        <v>231</v>
      </c>
      <c r="AA35" s="387"/>
      <c r="AB35" s="395"/>
      <c r="AC35" s="256"/>
      <c r="AD35" s="256"/>
      <c r="AE35" s="429"/>
      <c r="AF35" s="435"/>
      <c r="AG35" s="327"/>
      <c r="AH35" s="328"/>
      <c r="AI35" s="327"/>
      <c r="AJ35" s="321"/>
      <c r="AK35" s="101" t="s">
        <v>175</v>
      </c>
      <c r="AL35" s="94" t="s">
        <v>176</v>
      </c>
      <c r="AM35" s="54"/>
    </row>
    <row r="36" spans="2:39" ht="54" customHeight="1" x14ac:dyDescent="0.2">
      <c r="B36" s="388"/>
      <c r="C36" s="388"/>
      <c r="D36" s="387"/>
      <c r="E36" s="388"/>
      <c r="F36" s="410"/>
      <c r="G36" s="255"/>
      <c r="H36" s="387"/>
      <c r="I36" s="255"/>
      <c r="J36" s="255"/>
      <c r="K36" s="255"/>
      <c r="L36" s="255"/>
      <c r="M36" s="255"/>
      <c r="N36" s="287"/>
      <c r="O36" s="353"/>
      <c r="P36" s="266"/>
      <c r="Q36" s="186" t="s">
        <v>93</v>
      </c>
      <c r="R36" s="188">
        <v>5.5555555555555552E-2</v>
      </c>
      <c r="S36" s="188">
        <v>0.5</v>
      </c>
      <c r="T36" s="155">
        <v>0</v>
      </c>
      <c r="U36" s="223">
        <v>0.5</v>
      </c>
      <c r="V36" s="238"/>
      <c r="W36" s="241">
        <f t="shared" si="3"/>
        <v>1</v>
      </c>
      <c r="X36" s="85" t="s">
        <v>69</v>
      </c>
      <c r="Y36" s="243" t="s">
        <v>262</v>
      </c>
      <c r="Z36" s="206" t="s">
        <v>231</v>
      </c>
      <c r="AA36" s="387"/>
      <c r="AB36" s="395"/>
      <c r="AC36" s="424" t="s">
        <v>163</v>
      </c>
      <c r="AD36" s="255" t="s">
        <v>160</v>
      </c>
      <c r="AE36" s="437">
        <v>0</v>
      </c>
      <c r="AF36" s="440">
        <f>173957500-95542500+81542500</f>
        <v>159957500</v>
      </c>
      <c r="AG36" s="326">
        <v>159957500</v>
      </c>
      <c r="AH36" s="323">
        <f>+AG36/AF36</f>
        <v>1</v>
      </c>
      <c r="AI36" s="326">
        <v>159957500</v>
      </c>
      <c r="AJ36" s="433">
        <f>+AI36/AF36</f>
        <v>1</v>
      </c>
      <c r="AK36" s="101" t="s">
        <v>175</v>
      </c>
      <c r="AL36" s="94" t="s">
        <v>176</v>
      </c>
      <c r="AM36" s="54"/>
    </row>
    <row r="37" spans="2:39" ht="114.75" x14ac:dyDescent="0.2">
      <c r="B37" s="388"/>
      <c r="C37" s="388"/>
      <c r="D37" s="387"/>
      <c r="E37" s="388"/>
      <c r="F37" s="410"/>
      <c r="G37" s="255"/>
      <c r="H37" s="387"/>
      <c r="I37" s="255"/>
      <c r="J37" s="255"/>
      <c r="K37" s="255"/>
      <c r="L37" s="255"/>
      <c r="M37" s="255"/>
      <c r="N37" s="287"/>
      <c r="O37" s="353"/>
      <c r="P37" s="266"/>
      <c r="Q37" s="186" t="s">
        <v>94</v>
      </c>
      <c r="R37" s="188">
        <v>5.5555555555555552E-2</v>
      </c>
      <c r="S37" s="188">
        <v>0.5</v>
      </c>
      <c r="T37" s="155">
        <v>0</v>
      </c>
      <c r="U37" s="223">
        <v>0.5</v>
      </c>
      <c r="V37" s="238"/>
      <c r="W37" s="241">
        <f t="shared" si="3"/>
        <v>1</v>
      </c>
      <c r="X37" s="85" t="s">
        <v>69</v>
      </c>
      <c r="Y37" s="243" t="s">
        <v>263</v>
      </c>
      <c r="Z37" s="206" t="s">
        <v>231</v>
      </c>
      <c r="AA37" s="387"/>
      <c r="AB37" s="395"/>
      <c r="AC37" s="255"/>
      <c r="AD37" s="255"/>
      <c r="AE37" s="438"/>
      <c r="AF37" s="440"/>
      <c r="AG37" s="326"/>
      <c r="AH37" s="328"/>
      <c r="AI37" s="326"/>
      <c r="AJ37" s="321"/>
      <c r="AK37" s="101" t="s">
        <v>175</v>
      </c>
      <c r="AL37" s="94" t="s">
        <v>176</v>
      </c>
      <c r="AM37" s="54"/>
    </row>
    <row r="38" spans="2:39" ht="114.75" x14ac:dyDescent="0.2">
      <c r="B38" s="388"/>
      <c r="C38" s="388"/>
      <c r="D38" s="387"/>
      <c r="E38" s="388"/>
      <c r="F38" s="410"/>
      <c r="G38" s="255"/>
      <c r="H38" s="387"/>
      <c r="I38" s="255"/>
      <c r="J38" s="255"/>
      <c r="K38" s="255"/>
      <c r="L38" s="255"/>
      <c r="M38" s="255"/>
      <c r="N38" s="287"/>
      <c r="O38" s="353"/>
      <c r="P38" s="266"/>
      <c r="Q38" s="186" t="s">
        <v>95</v>
      </c>
      <c r="R38" s="188">
        <v>5.5555555555555552E-2</v>
      </c>
      <c r="S38" s="188">
        <v>0.5</v>
      </c>
      <c r="T38" s="155">
        <v>0</v>
      </c>
      <c r="U38" s="223">
        <v>0.5</v>
      </c>
      <c r="V38" s="238"/>
      <c r="W38" s="241">
        <f t="shared" si="3"/>
        <v>1</v>
      </c>
      <c r="X38" s="85" t="s">
        <v>69</v>
      </c>
      <c r="Y38" s="243" t="s">
        <v>264</v>
      </c>
      <c r="Z38" s="206" t="s">
        <v>231</v>
      </c>
      <c r="AA38" s="387"/>
      <c r="AB38" s="395"/>
      <c r="AC38" s="255"/>
      <c r="AD38" s="255"/>
      <c r="AE38" s="438"/>
      <c r="AF38" s="440"/>
      <c r="AG38" s="326"/>
      <c r="AH38" s="328"/>
      <c r="AI38" s="326"/>
      <c r="AJ38" s="321"/>
      <c r="AK38" s="101" t="s">
        <v>175</v>
      </c>
      <c r="AL38" s="94" t="s">
        <v>176</v>
      </c>
      <c r="AM38" s="54"/>
    </row>
    <row r="39" spans="2:39" ht="114.75" x14ac:dyDescent="0.2">
      <c r="B39" s="388"/>
      <c r="C39" s="388"/>
      <c r="D39" s="387"/>
      <c r="E39" s="388"/>
      <c r="F39" s="410"/>
      <c r="G39" s="255"/>
      <c r="H39" s="387"/>
      <c r="I39" s="255"/>
      <c r="J39" s="255"/>
      <c r="K39" s="255"/>
      <c r="L39" s="255"/>
      <c r="M39" s="255"/>
      <c r="N39" s="287"/>
      <c r="O39" s="353"/>
      <c r="P39" s="266"/>
      <c r="Q39" s="186" t="s">
        <v>96</v>
      </c>
      <c r="R39" s="188">
        <v>5.5555555555555552E-2</v>
      </c>
      <c r="S39" s="188">
        <v>0.5</v>
      </c>
      <c r="T39" s="155">
        <v>0</v>
      </c>
      <c r="U39" s="223">
        <v>0.5</v>
      </c>
      <c r="V39" s="238"/>
      <c r="W39" s="241">
        <f t="shared" si="3"/>
        <v>1</v>
      </c>
      <c r="X39" s="85" t="s">
        <v>69</v>
      </c>
      <c r="Y39" s="243" t="s">
        <v>265</v>
      </c>
      <c r="Z39" s="206" t="s">
        <v>231</v>
      </c>
      <c r="AA39" s="387"/>
      <c r="AB39" s="395"/>
      <c r="AC39" s="255"/>
      <c r="AD39" s="255"/>
      <c r="AE39" s="438"/>
      <c r="AF39" s="440"/>
      <c r="AG39" s="326"/>
      <c r="AH39" s="328"/>
      <c r="AI39" s="326"/>
      <c r="AJ39" s="321"/>
      <c r="AK39" s="101" t="s">
        <v>175</v>
      </c>
      <c r="AL39" s="94" t="s">
        <v>176</v>
      </c>
      <c r="AM39" s="54"/>
    </row>
    <row r="40" spans="2:39" ht="114.75" x14ac:dyDescent="0.2">
      <c r="B40" s="388"/>
      <c r="C40" s="388"/>
      <c r="D40" s="387"/>
      <c r="E40" s="388"/>
      <c r="F40" s="410"/>
      <c r="G40" s="255"/>
      <c r="H40" s="387"/>
      <c r="I40" s="255"/>
      <c r="J40" s="255"/>
      <c r="K40" s="255"/>
      <c r="L40" s="255"/>
      <c r="M40" s="255"/>
      <c r="N40" s="287"/>
      <c r="O40" s="353"/>
      <c r="P40" s="266"/>
      <c r="Q40" s="186" t="s">
        <v>97</v>
      </c>
      <c r="R40" s="188">
        <v>5.5555555555555552E-2</v>
      </c>
      <c r="S40" s="188">
        <v>0.5</v>
      </c>
      <c r="T40" s="155">
        <v>0</v>
      </c>
      <c r="U40" s="223">
        <v>0.5</v>
      </c>
      <c r="V40" s="238"/>
      <c r="W40" s="241">
        <f t="shared" si="3"/>
        <v>1</v>
      </c>
      <c r="X40" s="85" t="s">
        <v>69</v>
      </c>
      <c r="Y40" s="243" t="s">
        <v>266</v>
      </c>
      <c r="Z40" s="206" t="s">
        <v>231</v>
      </c>
      <c r="AA40" s="387"/>
      <c r="AB40" s="395"/>
      <c r="AC40" s="255"/>
      <c r="AD40" s="255"/>
      <c r="AE40" s="438"/>
      <c r="AF40" s="440"/>
      <c r="AG40" s="326"/>
      <c r="AH40" s="328"/>
      <c r="AI40" s="326"/>
      <c r="AJ40" s="321"/>
      <c r="AK40" s="101" t="s">
        <v>175</v>
      </c>
      <c r="AL40" s="94" t="s">
        <v>176</v>
      </c>
      <c r="AM40" s="54"/>
    </row>
    <row r="41" spans="2:39" ht="114.75" x14ac:dyDescent="0.2">
      <c r="B41" s="388"/>
      <c r="C41" s="388"/>
      <c r="D41" s="387"/>
      <c r="E41" s="388"/>
      <c r="F41" s="410"/>
      <c r="G41" s="255"/>
      <c r="H41" s="387"/>
      <c r="I41" s="255"/>
      <c r="J41" s="255"/>
      <c r="K41" s="255"/>
      <c r="L41" s="255"/>
      <c r="M41" s="255"/>
      <c r="N41" s="287"/>
      <c r="O41" s="353"/>
      <c r="P41" s="266"/>
      <c r="Q41" s="186" t="s">
        <v>98</v>
      </c>
      <c r="R41" s="188">
        <v>5.5555555555555552E-2</v>
      </c>
      <c r="S41" s="188">
        <v>0.5</v>
      </c>
      <c r="T41" s="155">
        <v>0</v>
      </c>
      <c r="U41" s="223">
        <v>0.5</v>
      </c>
      <c r="V41" s="238"/>
      <c r="W41" s="241">
        <f t="shared" si="3"/>
        <v>1</v>
      </c>
      <c r="X41" s="85" t="s">
        <v>69</v>
      </c>
      <c r="Y41" s="243" t="s">
        <v>267</v>
      </c>
      <c r="Z41" s="206" t="s">
        <v>231</v>
      </c>
      <c r="AA41" s="387"/>
      <c r="AB41" s="395"/>
      <c r="AC41" s="255"/>
      <c r="AD41" s="255"/>
      <c r="AE41" s="438"/>
      <c r="AF41" s="440"/>
      <c r="AG41" s="326"/>
      <c r="AH41" s="328"/>
      <c r="AI41" s="326"/>
      <c r="AJ41" s="321"/>
      <c r="AK41" s="101" t="s">
        <v>175</v>
      </c>
      <c r="AL41" s="94" t="s">
        <v>176</v>
      </c>
      <c r="AM41" s="54"/>
    </row>
    <row r="42" spans="2:39" ht="114.75" x14ac:dyDescent="0.2">
      <c r="B42" s="388"/>
      <c r="C42" s="388"/>
      <c r="D42" s="387"/>
      <c r="E42" s="388"/>
      <c r="F42" s="410"/>
      <c r="G42" s="255"/>
      <c r="H42" s="387"/>
      <c r="I42" s="255"/>
      <c r="J42" s="255"/>
      <c r="K42" s="255"/>
      <c r="L42" s="255"/>
      <c r="M42" s="255"/>
      <c r="N42" s="287"/>
      <c r="O42" s="353"/>
      <c r="P42" s="266"/>
      <c r="Q42" s="186" t="s">
        <v>99</v>
      </c>
      <c r="R42" s="188">
        <v>5.5555555555555552E-2</v>
      </c>
      <c r="S42" s="188">
        <v>0.5</v>
      </c>
      <c r="T42" s="155">
        <v>0</v>
      </c>
      <c r="U42" s="223">
        <v>0.5</v>
      </c>
      <c r="V42" s="238"/>
      <c r="W42" s="241">
        <f t="shared" si="3"/>
        <v>1</v>
      </c>
      <c r="X42" s="85" t="s">
        <v>69</v>
      </c>
      <c r="Y42" s="243" t="s">
        <v>268</v>
      </c>
      <c r="Z42" s="206" t="s">
        <v>231</v>
      </c>
      <c r="AA42" s="387"/>
      <c r="AB42" s="395"/>
      <c r="AC42" s="255"/>
      <c r="AD42" s="255"/>
      <c r="AE42" s="438"/>
      <c r="AF42" s="440"/>
      <c r="AG42" s="326"/>
      <c r="AH42" s="328"/>
      <c r="AI42" s="326"/>
      <c r="AJ42" s="321"/>
      <c r="AK42" s="101" t="s">
        <v>175</v>
      </c>
      <c r="AL42" s="94" t="s">
        <v>176</v>
      </c>
      <c r="AM42" s="54"/>
    </row>
    <row r="43" spans="2:39" ht="114.75" x14ac:dyDescent="0.2">
      <c r="B43" s="388"/>
      <c r="C43" s="388"/>
      <c r="D43" s="387"/>
      <c r="E43" s="388"/>
      <c r="F43" s="410"/>
      <c r="G43" s="255"/>
      <c r="H43" s="387"/>
      <c r="I43" s="255"/>
      <c r="J43" s="255"/>
      <c r="K43" s="255"/>
      <c r="L43" s="255"/>
      <c r="M43" s="255"/>
      <c r="N43" s="287"/>
      <c r="O43" s="353"/>
      <c r="P43" s="266"/>
      <c r="Q43" s="186" t="s">
        <v>100</v>
      </c>
      <c r="R43" s="188">
        <v>5.5555555555555552E-2</v>
      </c>
      <c r="S43" s="188">
        <v>0.5</v>
      </c>
      <c r="T43" s="155">
        <v>0</v>
      </c>
      <c r="U43" s="223">
        <v>0.5</v>
      </c>
      <c r="V43" s="238"/>
      <c r="W43" s="241">
        <f t="shared" si="3"/>
        <v>1</v>
      </c>
      <c r="X43" s="85" t="s">
        <v>69</v>
      </c>
      <c r="Y43" s="243" t="s">
        <v>269</v>
      </c>
      <c r="Z43" s="206" t="s">
        <v>231</v>
      </c>
      <c r="AA43" s="387"/>
      <c r="AB43" s="395"/>
      <c r="AC43" s="255"/>
      <c r="AD43" s="255"/>
      <c r="AE43" s="438"/>
      <c r="AF43" s="440"/>
      <c r="AG43" s="326"/>
      <c r="AH43" s="328"/>
      <c r="AI43" s="326"/>
      <c r="AJ43" s="321"/>
      <c r="AK43" s="101" t="s">
        <v>175</v>
      </c>
      <c r="AL43" s="94" t="s">
        <v>176</v>
      </c>
      <c r="AM43" s="54"/>
    </row>
    <row r="44" spans="2:39" ht="114.75" x14ac:dyDescent="0.2">
      <c r="B44" s="388"/>
      <c r="C44" s="388"/>
      <c r="D44" s="387"/>
      <c r="E44" s="388"/>
      <c r="F44" s="410"/>
      <c r="G44" s="255"/>
      <c r="H44" s="387"/>
      <c r="I44" s="255"/>
      <c r="J44" s="255"/>
      <c r="K44" s="255"/>
      <c r="L44" s="255"/>
      <c r="M44" s="255"/>
      <c r="N44" s="287"/>
      <c r="O44" s="353"/>
      <c r="P44" s="266"/>
      <c r="Q44" s="186" t="s">
        <v>101</v>
      </c>
      <c r="R44" s="188">
        <v>5.5555555555555552E-2</v>
      </c>
      <c r="S44" s="188">
        <v>0.5</v>
      </c>
      <c r="T44" s="155">
        <v>0</v>
      </c>
      <c r="U44" s="223">
        <v>0.5</v>
      </c>
      <c r="V44" s="238"/>
      <c r="W44" s="241">
        <f t="shared" si="3"/>
        <v>1</v>
      </c>
      <c r="X44" s="85" t="s">
        <v>69</v>
      </c>
      <c r="Y44" s="243" t="s">
        <v>270</v>
      </c>
      <c r="Z44" s="206" t="s">
        <v>231</v>
      </c>
      <c r="AA44" s="387"/>
      <c r="AB44" s="395"/>
      <c r="AC44" s="255"/>
      <c r="AD44" s="255"/>
      <c r="AE44" s="438"/>
      <c r="AF44" s="440"/>
      <c r="AG44" s="326"/>
      <c r="AH44" s="328"/>
      <c r="AI44" s="326"/>
      <c r="AJ44" s="321"/>
      <c r="AK44" s="101" t="s">
        <v>175</v>
      </c>
      <c r="AL44" s="94" t="s">
        <v>176</v>
      </c>
      <c r="AM44" s="54"/>
    </row>
    <row r="45" spans="2:39" ht="114.75" x14ac:dyDescent="0.2">
      <c r="B45" s="388"/>
      <c r="C45" s="389"/>
      <c r="D45" s="387"/>
      <c r="E45" s="389"/>
      <c r="F45" s="410"/>
      <c r="G45" s="256"/>
      <c r="H45" s="278"/>
      <c r="I45" s="256"/>
      <c r="J45" s="256"/>
      <c r="K45" s="256"/>
      <c r="L45" s="256"/>
      <c r="M45" s="256"/>
      <c r="N45" s="288"/>
      <c r="O45" s="253"/>
      <c r="P45" s="267"/>
      <c r="Q45" s="186" t="s">
        <v>102</v>
      </c>
      <c r="R45" s="188">
        <v>5.5555555555555552E-2</v>
      </c>
      <c r="S45" s="188">
        <v>0.5</v>
      </c>
      <c r="T45" s="155">
        <v>0</v>
      </c>
      <c r="U45" s="223">
        <v>0.5</v>
      </c>
      <c r="V45" s="238"/>
      <c r="W45" s="241">
        <f t="shared" si="3"/>
        <v>1</v>
      </c>
      <c r="X45" s="85" t="s">
        <v>69</v>
      </c>
      <c r="Y45" s="243" t="s">
        <v>271</v>
      </c>
      <c r="Z45" s="206" t="s">
        <v>231</v>
      </c>
      <c r="AA45" s="387"/>
      <c r="AB45" s="395"/>
      <c r="AC45" s="256"/>
      <c r="AD45" s="256"/>
      <c r="AE45" s="439"/>
      <c r="AF45" s="435"/>
      <c r="AG45" s="327"/>
      <c r="AH45" s="324"/>
      <c r="AI45" s="327"/>
      <c r="AJ45" s="322"/>
      <c r="AK45" s="101" t="s">
        <v>175</v>
      </c>
      <c r="AL45" s="94" t="s">
        <v>176</v>
      </c>
      <c r="AM45" s="54"/>
    </row>
    <row r="46" spans="2:39" ht="39.75" customHeight="1" x14ac:dyDescent="0.2">
      <c r="B46" s="388"/>
      <c r="C46" s="408" t="s">
        <v>44</v>
      </c>
      <c r="D46" s="387"/>
      <c r="E46" s="408" t="s">
        <v>217</v>
      </c>
      <c r="F46" s="410"/>
      <c r="G46" s="254" t="s">
        <v>47</v>
      </c>
      <c r="H46" s="277">
        <v>0.15</v>
      </c>
      <c r="I46" s="254" t="s">
        <v>64</v>
      </c>
      <c r="J46" s="254">
        <v>3</v>
      </c>
      <c r="K46" s="254">
        <v>3</v>
      </c>
      <c r="L46" s="254" t="s">
        <v>65</v>
      </c>
      <c r="M46" s="254">
        <v>3</v>
      </c>
      <c r="N46" s="282">
        <f>(W46*R46+W52*R52+W56*R56)*3</f>
        <v>3.0006300000000001</v>
      </c>
      <c r="O46" s="252">
        <f>SUMPRODUCT(R46*V46)+(R52*V52)+(R56*V56)</f>
        <v>0.20324000000000003</v>
      </c>
      <c r="P46" s="265">
        <f>SUMPRODUCT(R46*W46)+(R52*W52)+(R56*W56)</f>
        <v>1.00021</v>
      </c>
      <c r="Q46" s="158" t="s">
        <v>103</v>
      </c>
      <c r="R46" s="159">
        <v>0.33</v>
      </c>
      <c r="S46" s="159">
        <f>+S47+S49</f>
        <v>0.36363636363636365</v>
      </c>
      <c r="T46" s="160">
        <f>+T47+T49</f>
        <v>0.159</v>
      </c>
      <c r="U46" s="221">
        <f>+U47+U49</f>
        <v>0.3</v>
      </c>
      <c r="V46" s="242">
        <f>+V47+V49</f>
        <v>0.17799999999999999</v>
      </c>
      <c r="W46" s="244">
        <f>SUM(S46:V46)</f>
        <v>1.0006363636363635</v>
      </c>
      <c r="X46" s="53"/>
      <c r="Y46" s="196" t="s">
        <v>186</v>
      </c>
      <c r="Z46" s="77"/>
      <c r="AA46" s="387"/>
      <c r="AB46" s="395"/>
      <c r="AC46" s="81" t="s">
        <v>67</v>
      </c>
      <c r="AD46" s="81" t="s">
        <v>67</v>
      </c>
      <c r="AE46" s="81" t="s">
        <v>67</v>
      </c>
      <c r="AF46" s="106" t="s">
        <v>67</v>
      </c>
      <c r="AG46" s="106" t="s">
        <v>67</v>
      </c>
      <c r="AH46" s="106" t="s">
        <v>67</v>
      </c>
      <c r="AI46" s="106" t="s">
        <v>67</v>
      </c>
      <c r="AJ46" s="106" t="s">
        <v>67</v>
      </c>
      <c r="AK46" s="101" t="s">
        <v>175</v>
      </c>
      <c r="AL46" s="94" t="s">
        <v>176</v>
      </c>
      <c r="AM46" s="53"/>
    </row>
    <row r="47" spans="2:39" ht="39.75" customHeight="1" x14ac:dyDescent="0.2">
      <c r="B47" s="388"/>
      <c r="C47" s="388"/>
      <c r="D47" s="387"/>
      <c r="E47" s="388"/>
      <c r="F47" s="410"/>
      <c r="G47" s="255"/>
      <c r="H47" s="387"/>
      <c r="I47" s="255"/>
      <c r="J47" s="255"/>
      <c r="K47" s="255"/>
      <c r="L47" s="255"/>
      <c r="M47" s="255"/>
      <c r="N47" s="283"/>
      <c r="O47" s="353"/>
      <c r="P47" s="266"/>
      <c r="Q47" s="270" t="s">
        <v>104</v>
      </c>
      <c r="R47" s="290">
        <v>0.5</v>
      </c>
      <c r="S47" s="290">
        <v>0.18181818181818182</v>
      </c>
      <c r="T47" s="290">
        <v>7.9500000000000001E-2</v>
      </c>
      <c r="U47" s="419">
        <v>0.15</v>
      </c>
      <c r="V47" s="262">
        <v>8.8999999999999996E-2</v>
      </c>
      <c r="W47" s="273">
        <f>+SUM(S47:V48)</f>
        <v>0.50031818181818177</v>
      </c>
      <c r="X47" s="254" t="s">
        <v>69</v>
      </c>
      <c r="Y47" s="313" t="s">
        <v>190</v>
      </c>
      <c r="Z47" s="270" t="s">
        <v>185</v>
      </c>
      <c r="AA47" s="387"/>
      <c r="AB47" s="395"/>
      <c r="AC47" s="80" t="s">
        <v>213</v>
      </c>
      <c r="AD47" s="80" t="s">
        <v>160</v>
      </c>
      <c r="AE47" s="172">
        <v>0</v>
      </c>
      <c r="AF47" s="171">
        <f>45542500-41542500</f>
        <v>4000000</v>
      </c>
      <c r="AG47" s="233">
        <v>4000000</v>
      </c>
      <c r="AH47" s="99">
        <f>+AG47/AF47</f>
        <v>1</v>
      </c>
      <c r="AI47" s="233">
        <v>4000000</v>
      </c>
      <c r="AJ47" s="100">
        <f>+AI47/AF47</f>
        <v>1</v>
      </c>
      <c r="AK47" s="101"/>
      <c r="AL47" s="94"/>
      <c r="AM47" s="53"/>
    </row>
    <row r="48" spans="2:39" ht="33" customHeight="1" x14ac:dyDescent="0.2">
      <c r="B48" s="388"/>
      <c r="C48" s="388"/>
      <c r="D48" s="387"/>
      <c r="E48" s="388"/>
      <c r="F48" s="410"/>
      <c r="G48" s="255"/>
      <c r="H48" s="387"/>
      <c r="I48" s="255"/>
      <c r="J48" s="255"/>
      <c r="K48" s="255"/>
      <c r="L48" s="255"/>
      <c r="M48" s="255"/>
      <c r="N48" s="283"/>
      <c r="O48" s="353"/>
      <c r="P48" s="266"/>
      <c r="Q48" s="272"/>
      <c r="R48" s="291"/>
      <c r="S48" s="291"/>
      <c r="T48" s="291"/>
      <c r="U48" s="420"/>
      <c r="V48" s="263"/>
      <c r="W48" s="274"/>
      <c r="X48" s="256"/>
      <c r="Y48" s="314"/>
      <c r="Z48" s="272"/>
      <c r="AA48" s="387"/>
      <c r="AB48" s="395"/>
      <c r="AC48" s="124" t="s">
        <v>164</v>
      </c>
      <c r="AD48" s="54" t="s">
        <v>156</v>
      </c>
      <c r="AE48" s="66">
        <v>57282500</v>
      </c>
      <c r="AF48" s="87">
        <v>57282500</v>
      </c>
      <c r="AG48" s="87">
        <v>57282500</v>
      </c>
      <c r="AH48" s="99">
        <f>+AG48/AF48</f>
        <v>1</v>
      </c>
      <c r="AI48" s="87">
        <v>57282500</v>
      </c>
      <c r="AJ48" s="100">
        <f>+AI48/AF48</f>
        <v>1</v>
      </c>
      <c r="AK48" s="101" t="s">
        <v>175</v>
      </c>
      <c r="AL48" s="94" t="s">
        <v>176</v>
      </c>
      <c r="AM48" s="54"/>
    </row>
    <row r="49" spans="2:39" ht="57" customHeight="1" x14ac:dyDescent="0.2">
      <c r="B49" s="388"/>
      <c r="C49" s="388"/>
      <c r="D49" s="387"/>
      <c r="E49" s="388"/>
      <c r="F49" s="410"/>
      <c r="G49" s="255"/>
      <c r="H49" s="387"/>
      <c r="I49" s="255"/>
      <c r="J49" s="255"/>
      <c r="K49" s="255"/>
      <c r="L49" s="255"/>
      <c r="M49" s="255"/>
      <c r="N49" s="283"/>
      <c r="O49" s="353"/>
      <c r="P49" s="266"/>
      <c r="Q49" s="270" t="s">
        <v>105</v>
      </c>
      <c r="R49" s="257">
        <v>0.5</v>
      </c>
      <c r="S49" s="257">
        <v>0.18181818181818182</v>
      </c>
      <c r="T49" s="257">
        <v>7.9500000000000001E-2</v>
      </c>
      <c r="U49" s="257">
        <v>0.15</v>
      </c>
      <c r="V49" s="257">
        <v>8.8999999999999996E-2</v>
      </c>
      <c r="W49" s="262">
        <f>+SUM(S49:V51)</f>
        <v>0.50031818181818177</v>
      </c>
      <c r="X49" s="254" t="s">
        <v>69</v>
      </c>
      <c r="Y49" s="309" t="s">
        <v>272</v>
      </c>
      <c r="Z49" s="270" t="s">
        <v>185</v>
      </c>
      <c r="AA49" s="387"/>
      <c r="AB49" s="395"/>
      <c r="AC49" s="80" t="s">
        <v>213</v>
      </c>
      <c r="AD49" s="166" t="s">
        <v>160</v>
      </c>
      <c r="AE49" s="168">
        <v>0</v>
      </c>
      <c r="AF49" s="167">
        <f>50000000-40000000</f>
        <v>10000000</v>
      </c>
      <c r="AG49" s="167">
        <v>10000000</v>
      </c>
      <c r="AH49" s="99">
        <f>+AG49/AF49</f>
        <v>1</v>
      </c>
      <c r="AI49" s="167">
        <v>10000000</v>
      </c>
      <c r="AJ49" s="100">
        <f>+AI49/AF49</f>
        <v>1</v>
      </c>
      <c r="AK49" s="101"/>
      <c r="AL49" s="94"/>
      <c r="AM49" s="166"/>
    </row>
    <row r="50" spans="2:39" ht="16.149999999999999" customHeight="1" x14ac:dyDescent="0.2">
      <c r="B50" s="388"/>
      <c r="C50" s="388"/>
      <c r="D50" s="387"/>
      <c r="E50" s="388"/>
      <c r="F50" s="410"/>
      <c r="G50" s="255"/>
      <c r="H50" s="387"/>
      <c r="I50" s="255"/>
      <c r="J50" s="255"/>
      <c r="K50" s="255"/>
      <c r="L50" s="255"/>
      <c r="M50" s="255"/>
      <c r="N50" s="283"/>
      <c r="O50" s="353"/>
      <c r="P50" s="266"/>
      <c r="Q50" s="271"/>
      <c r="R50" s="258"/>
      <c r="S50" s="258"/>
      <c r="T50" s="258"/>
      <c r="U50" s="258"/>
      <c r="V50" s="258"/>
      <c r="W50" s="289"/>
      <c r="X50" s="255"/>
      <c r="Y50" s="312"/>
      <c r="Z50" s="271"/>
      <c r="AA50" s="387"/>
      <c r="AB50" s="395"/>
      <c r="AC50" s="425" t="s">
        <v>164</v>
      </c>
      <c r="AD50" s="254" t="s">
        <v>156</v>
      </c>
      <c r="AE50" s="428">
        <v>58012500</v>
      </c>
      <c r="AF50" s="434">
        <v>58012500</v>
      </c>
      <c r="AG50" s="325">
        <v>58012500</v>
      </c>
      <c r="AH50" s="323">
        <f>+AG50/AF50</f>
        <v>1</v>
      </c>
      <c r="AI50" s="325">
        <v>58012500</v>
      </c>
      <c r="AJ50" s="323">
        <f>+AI50/AF50</f>
        <v>1</v>
      </c>
      <c r="AK50" s="101" t="s">
        <v>175</v>
      </c>
      <c r="AL50" s="94" t="s">
        <v>176</v>
      </c>
      <c r="AM50" s="254"/>
    </row>
    <row r="51" spans="2:39" ht="14.25" customHeight="1" x14ac:dyDescent="0.2">
      <c r="B51" s="388"/>
      <c r="C51" s="388"/>
      <c r="D51" s="387"/>
      <c r="E51" s="388"/>
      <c r="F51" s="410"/>
      <c r="G51" s="255"/>
      <c r="H51" s="387"/>
      <c r="I51" s="255"/>
      <c r="J51" s="255"/>
      <c r="K51" s="255"/>
      <c r="L51" s="255"/>
      <c r="M51" s="255"/>
      <c r="N51" s="283"/>
      <c r="O51" s="353"/>
      <c r="P51" s="266"/>
      <c r="Q51" s="272"/>
      <c r="R51" s="259"/>
      <c r="S51" s="259"/>
      <c r="T51" s="259"/>
      <c r="U51" s="259"/>
      <c r="V51" s="259"/>
      <c r="W51" s="263"/>
      <c r="X51" s="256"/>
      <c r="Y51" s="310"/>
      <c r="Z51" s="272"/>
      <c r="AA51" s="387"/>
      <c r="AB51" s="395"/>
      <c r="AC51" s="256"/>
      <c r="AD51" s="256"/>
      <c r="AE51" s="429"/>
      <c r="AF51" s="435"/>
      <c r="AG51" s="327"/>
      <c r="AH51" s="324"/>
      <c r="AI51" s="327"/>
      <c r="AJ51" s="324"/>
      <c r="AK51" s="101" t="s">
        <v>175</v>
      </c>
      <c r="AL51" s="94" t="s">
        <v>176</v>
      </c>
      <c r="AM51" s="256"/>
    </row>
    <row r="52" spans="2:39" ht="59.25" customHeight="1" x14ac:dyDescent="0.2">
      <c r="B52" s="388"/>
      <c r="C52" s="388"/>
      <c r="D52" s="387"/>
      <c r="E52" s="388"/>
      <c r="F52" s="410"/>
      <c r="G52" s="255"/>
      <c r="H52" s="387"/>
      <c r="I52" s="255"/>
      <c r="J52" s="255"/>
      <c r="K52" s="255"/>
      <c r="L52" s="255"/>
      <c r="M52" s="255"/>
      <c r="N52" s="283"/>
      <c r="O52" s="353"/>
      <c r="P52" s="266"/>
      <c r="Q52" s="189" t="s">
        <v>106</v>
      </c>
      <c r="R52" s="159">
        <v>0.33</v>
      </c>
      <c r="S52" s="159">
        <f>+S53+S54+S55</f>
        <v>0</v>
      </c>
      <c r="T52" s="159">
        <f>+T53+T54+T55</f>
        <v>0</v>
      </c>
      <c r="U52" s="222">
        <f>+U53+U54+U55</f>
        <v>1</v>
      </c>
      <c r="V52" s="241">
        <f>+V53+V54+V55</f>
        <v>0</v>
      </c>
      <c r="W52" s="159">
        <f>SUM(S52:V52)</f>
        <v>1</v>
      </c>
      <c r="X52" s="53"/>
      <c r="Y52" s="197" t="s">
        <v>187</v>
      </c>
      <c r="Z52" s="77"/>
      <c r="AA52" s="387"/>
      <c r="AB52" s="395"/>
      <c r="AC52" s="53" t="s">
        <v>67</v>
      </c>
      <c r="AD52" s="53" t="s">
        <v>67</v>
      </c>
      <c r="AE52" s="53" t="s">
        <v>67</v>
      </c>
      <c r="AF52" s="107" t="s">
        <v>67</v>
      </c>
      <c r="AG52" s="107" t="s">
        <v>67</v>
      </c>
      <c r="AH52" s="107" t="s">
        <v>67</v>
      </c>
      <c r="AI52" s="107" t="s">
        <v>67</v>
      </c>
      <c r="AJ52" s="107" t="s">
        <v>67</v>
      </c>
      <c r="AK52" s="101" t="s">
        <v>175</v>
      </c>
      <c r="AL52" s="94" t="s">
        <v>176</v>
      </c>
      <c r="AM52" s="53"/>
    </row>
    <row r="53" spans="2:39" ht="30" x14ac:dyDescent="0.2">
      <c r="B53" s="388"/>
      <c r="C53" s="388"/>
      <c r="D53" s="387"/>
      <c r="E53" s="388"/>
      <c r="F53" s="410"/>
      <c r="G53" s="255"/>
      <c r="H53" s="387"/>
      <c r="I53" s="255"/>
      <c r="J53" s="255"/>
      <c r="K53" s="255"/>
      <c r="L53" s="255"/>
      <c r="M53" s="255"/>
      <c r="N53" s="283"/>
      <c r="O53" s="353"/>
      <c r="P53" s="266"/>
      <c r="Q53" s="76" t="s">
        <v>107</v>
      </c>
      <c r="R53" s="155">
        <v>0.25</v>
      </c>
      <c r="S53" s="155">
        <v>0</v>
      </c>
      <c r="T53" s="55">
        <v>0</v>
      </c>
      <c r="U53" s="220">
        <v>0.25</v>
      </c>
      <c r="V53" s="236"/>
      <c r="W53" s="241">
        <f t="shared" ref="W53:W75" si="4">SUM(S53:V53)</f>
        <v>0.25</v>
      </c>
      <c r="X53" s="85" t="s">
        <v>80</v>
      </c>
      <c r="Y53" s="195" t="s">
        <v>273</v>
      </c>
      <c r="Z53" s="76" t="s">
        <v>202</v>
      </c>
      <c r="AA53" s="387"/>
      <c r="AB53" s="395"/>
      <c r="AC53" s="125" t="s">
        <v>163</v>
      </c>
      <c r="AD53" s="54" t="s">
        <v>160</v>
      </c>
      <c r="AE53" s="66">
        <v>0</v>
      </c>
      <c r="AF53" s="87">
        <v>21000000</v>
      </c>
      <c r="AG53" s="87">
        <v>21000000</v>
      </c>
      <c r="AH53" s="99">
        <f>+AG53/AF53</f>
        <v>1</v>
      </c>
      <c r="AI53" s="87">
        <v>21000000</v>
      </c>
      <c r="AJ53" s="100">
        <f>+AI53/AF53</f>
        <v>1</v>
      </c>
      <c r="AK53" s="101" t="s">
        <v>175</v>
      </c>
      <c r="AL53" s="94" t="s">
        <v>176</v>
      </c>
      <c r="AM53" s="54"/>
    </row>
    <row r="54" spans="2:39" ht="30" x14ac:dyDescent="0.2">
      <c r="B54" s="388"/>
      <c r="C54" s="388"/>
      <c r="D54" s="387"/>
      <c r="E54" s="388"/>
      <c r="F54" s="410"/>
      <c r="G54" s="255"/>
      <c r="H54" s="387"/>
      <c r="I54" s="255"/>
      <c r="J54" s="255"/>
      <c r="K54" s="255"/>
      <c r="L54" s="255"/>
      <c r="M54" s="255"/>
      <c r="N54" s="283"/>
      <c r="O54" s="353"/>
      <c r="P54" s="266"/>
      <c r="Q54" s="76" t="s">
        <v>188</v>
      </c>
      <c r="R54" s="155">
        <v>0.15</v>
      </c>
      <c r="S54" s="155">
        <v>0</v>
      </c>
      <c r="T54" s="55">
        <v>0</v>
      </c>
      <c r="U54" s="220">
        <v>0.15</v>
      </c>
      <c r="V54" s="236"/>
      <c r="W54" s="241">
        <f t="shared" si="4"/>
        <v>0.15</v>
      </c>
      <c r="X54" s="85" t="s">
        <v>181</v>
      </c>
      <c r="Y54" s="207" t="s">
        <v>273</v>
      </c>
      <c r="Z54" s="76" t="s">
        <v>202</v>
      </c>
      <c r="AA54" s="387"/>
      <c r="AB54" s="395"/>
      <c r="AC54" s="54" t="s">
        <v>67</v>
      </c>
      <c r="AD54" s="85" t="s">
        <v>67</v>
      </c>
      <c r="AE54" s="85" t="s">
        <v>67</v>
      </c>
      <c r="AF54" s="105" t="s">
        <v>67</v>
      </c>
      <c r="AG54" s="105" t="s">
        <v>67</v>
      </c>
      <c r="AH54" s="105" t="s">
        <v>67</v>
      </c>
      <c r="AI54" s="105" t="s">
        <v>67</v>
      </c>
      <c r="AJ54" s="105" t="s">
        <v>67</v>
      </c>
      <c r="AK54" s="101" t="s">
        <v>175</v>
      </c>
      <c r="AL54" s="94" t="s">
        <v>176</v>
      </c>
      <c r="AM54" s="54"/>
    </row>
    <row r="55" spans="2:39" ht="30" x14ac:dyDescent="0.2">
      <c r="B55" s="388"/>
      <c r="C55" s="388"/>
      <c r="D55" s="387"/>
      <c r="E55" s="388"/>
      <c r="F55" s="410"/>
      <c r="G55" s="255"/>
      <c r="H55" s="387"/>
      <c r="I55" s="255"/>
      <c r="J55" s="255"/>
      <c r="K55" s="255"/>
      <c r="L55" s="255"/>
      <c r="M55" s="255"/>
      <c r="N55" s="283"/>
      <c r="O55" s="353"/>
      <c r="P55" s="266"/>
      <c r="Q55" s="76" t="s">
        <v>189</v>
      </c>
      <c r="R55" s="155">
        <v>0.6</v>
      </c>
      <c r="S55" s="155">
        <v>0</v>
      </c>
      <c r="T55" s="55">
        <v>0</v>
      </c>
      <c r="U55" s="220">
        <v>0.6</v>
      </c>
      <c r="V55" s="236"/>
      <c r="W55" s="241">
        <f t="shared" si="4"/>
        <v>0.6</v>
      </c>
      <c r="X55" s="85" t="s">
        <v>181</v>
      </c>
      <c r="Y55" s="207" t="s">
        <v>273</v>
      </c>
      <c r="Z55" s="76" t="s">
        <v>202</v>
      </c>
      <c r="AA55" s="387"/>
      <c r="AB55" s="395"/>
      <c r="AC55" s="125" t="s">
        <v>163</v>
      </c>
      <c r="AD55" s="54" t="s">
        <v>160</v>
      </c>
      <c r="AE55" s="66">
        <v>0</v>
      </c>
      <c r="AF55" s="87">
        <v>60542500</v>
      </c>
      <c r="AG55" s="87">
        <v>60542500</v>
      </c>
      <c r="AH55" s="99">
        <f>+AG55/AF55</f>
        <v>1</v>
      </c>
      <c r="AI55" s="87">
        <v>60542500</v>
      </c>
      <c r="AJ55" s="100">
        <f>+AI55/AF55</f>
        <v>1</v>
      </c>
      <c r="AK55" s="101" t="s">
        <v>175</v>
      </c>
      <c r="AL55" s="94" t="s">
        <v>176</v>
      </c>
      <c r="AM55" s="54"/>
    </row>
    <row r="56" spans="2:39" ht="55.5" customHeight="1" x14ac:dyDescent="0.2">
      <c r="B56" s="388"/>
      <c r="C56" s="388"/>
      <c r="D56" s="387"/>
      <c r="E56" s="388"/>
      <c r="F56" s="410"/>
      <c r="G56" s="255"/>
      <c r="H56" s="387"/>
      <c r="I56" s="255"/>
      <c r="J56" s="255"/>
      <c r="K56" s="255"/>
      <c r="L56" s="255"/>
      <c r="M56" s="255"/>
      <c r="N56" s="283"/>
      <c r="O56" s="353"/>
      <c r="P56" s="266"/>
      <c r="Q56" s="158" t="s">
        <v>109</v>
      </c>
      <c r="R56" s="159">
        <v>0.34</v>
      </c>
      <c r="S56" s="159">
        <f>+S57+S59+S60+S61</f>
        <v>0</v>
      </c>
      <c r="T56" s="159">
        <f>+T57+T59+T60+T61</f>
        <v>0.15</v>
      </c>
      <c r="U56" s="222">
        <f>+U57+U59+U60+U61</f>
        <v>0.42499999999999999</v>
      </c>
      <c r="V56" s="241">
        <f>+V57+V59+V60+V61</f>
        <v>0.42500000000000004</v>
      </c>
      <c r="W56" s="159">
        <f>SUM(S56:V56)</f>
        <v>1</v>
      </c>
      <c r="X56" s="53"/>
      <c r="Y56" s="196"/>
      <c r="Z56" s="77"/>
      <c r="AA56" s="387"/>
      <c r="AB56" s="395"/>
      <c r="AC56" s="53" t="s">
        <v>67</v>
      </c>
      <c r="AD56" s="53" t="s">
        <v>67</v>
      </c>
      <c r="AE56" s="53" t="s">
        <v>67</v>
      </c>
      <c r="AF56" s="107" t="s">
        <v>67</v>
      </c>
      <c r="AG56" s="107" t="s">
        <v>67</v>
      </c>
      <c r="AH56" s="107" t="s">
        <v>67</v>
      </c>
      <c r="AI56" s="107" t="s">
        <v>67</v>
      </c>
      <c r="AJ56" s="107" t="s">
        <v>67</v>
      </c>
      <c r="AK56" s="101" t="s">
        <v>175</v>
      </c>
      <c r="AL56" s="94" t="s">
        <v>176</v>
      </c>
      <c r="AM56" s="53"/>
    </row>
    <row r="57" spans="2:39" ht="44.25" customHeight="1" x14ac:dyDescent="0.2">
      <c r="B57" s="388"/>
      <c r="C57" s="388"/>
      <c r="D57" s="387"/>
      <c r="E57" s="388"/>
      <c r="F57" s="410"/>
      <c r="G57" s="255"/>
      <c r="H57" s="387"/>
      <c r="I57" s="255"/>
      <c r="J57" s="255"/>
      <c r="K57" s="255"/>
      <c r="L57" s="255"/>
      <c r="M57" s="255"/>
      <c r="N57" s="283"/>
      <c r="O57" s="353"/>
      <c r="P57" s="266"/>
      <c r="Q57" s="254" t="s">
        <v>110</v>
      </c>
      <c r="R57" s="257">
        <v>0.35</v>
      </c>
      <c r="S57" s="257">
        <v>0</v>
      </c>
      <c r="T57" s="257">
        <v>0</v>
      </c>
      <c r="U57" s="257">
        <v>0.125</v>
      </c>
      <c r="V57" s="262">
        <v>0.22500000000000001</v>
      </c>
      <c r="W57" s="262">
        <f>+SUM(S57:V58)</f>
        <v>0.35</v>
      </c>
      <c r="X57" s="254" t="s">
        <v>111</v>
      </c>
      <c r="Y57" s="317" t="s">
        <v>274</v>
      </c>
      <c r="Z57" s="315" t="s">
        <v>202</v>
      </c>
      <c r="AA57" s="387"/>
      <c r="AB57" s="395"/>
      <c r="AC57" s="80" t="s">
        <v>223</v>
      </c>
      <c r="AD57" s="205" t="s">
        <v>224</v>
      </c>
      <c r="AE57" s="205">
        <v>0</v>
      </c>
      <c r="AF57" s="87">
        <v>122806038.28</v>
      </c>
      <c r="AG57" s="87">
        <v>0</v>
      </c>
      <c r="AH57" s="99">
        <f t="shared" ref="AH57:AH68" si="5">+AG57/AF57</f>
        <v>0</v>
      </c>
      <c r="AI57" s="87">
        <v>0</v>
      </c>
      <c r="AJ57" s="100">
        <f t="shared" ref="AJ57:AJ68" si="6">+AI57/AF57</f>
        <v>0</v>
      </c>
      <c r="AK57" s="101" t="s">
        <v>175</v>
      </c>
      <c r="AL57" s="94" t="s">
        <v>176</v>
      </c>
      <c r="AM57" s="205"/>
    </row>
    <row r="58" spans="2:39" ht="34.5" customHeight="1" x14ac:dyDescent="0.2">
      <c r="B58" s="388"/>
      <c r="C58" s="388"/>
      <c r="D58" s="387"/>
      <c r="E58" s="388"/>
      <c r="F58" s="410"/>
      <c r="G58" s="255"/>
      <c r="H58" s="387"/>
      <c r="I58" s="255"/>
      <c r="J58" s="255"/>
      <c r="K58" s="255"/>
      <c r="L58" s="255"/>
      <c r="M58" s="255"/>
      <c r="N58" s="283"/>
      <c r="O58" s="353"/>
      <c r="P58" s="266"/>
      <c r="Q58" s="256"/>
      <c r="R58" s="259"/>
      <c r="S58" s="259"/>
      <c r="T58" s="259"/>
      <c r="U58" s="259"/>
      <c r="V58" s="263"/>
      <c r="W58" s="263"/>
      <c r="X58" s="256"/>
      <c r="Y58" s="318"/>
      <c r="Z58" s="316"/>
      <c r="AA58" s="387"/>
      <c r="AB58" s="395"/>
      <c r="AC58" s="80" t="s">
        <v>177</v>
      </c>
      <c r="AD58" s="214" t="s">
        <v>178</v>
      </c>
      <c r="AE58" s="143">
        <v>39000000</v>
      </c>
      <c r="AF58" s="87">
        <v>39000000</v>
      </c>
      <c r="AG58" s="87">
        <v>0</v>
      </c>
      <c r="AH58" s="99">
        <f t="shared" si="5"/>
        <v>0</v>
      </c>
      <c r="AI58" s="87">
        <v>0</v>
      </c>
      <c r="AJ58" s="100">
        <f t="shared" si="6"/>
        <v>0</v>
      </c>
      <c r="AK58" s="101" t="s">
        <v>175</v>
      </c>
      <c r="AL58" s="94" t="s">
        <v>176</v>
      </c>
      <c r="AM58" s="54"/>
    </row>
    <row r="59" spans="2:39" ht="195" customHeight="1" x14ac:dyDescent="0.2">
      <c r="B59" s="388"/>
      <c r="C59" s="388"/>
      <c r="D59" s="387"/>
      <c r="E59" s="388"/>
      <c r="F59" s="410"/>
      <c r="G59" s="255"/>
      <c r="H59" s="387"/>
      <c r="I59" s="255"/>
      <c r="J59" s="255"/>
      <c r="K59" s="255"/>
      <c r="L59" s="255"/>
      <c r="M59" s="255"/>
      <c r="N59" s="283"/>
      <c r="O59" s="353"/>
      <c r="P59" s="266"/>
      <c r="Q59" s="76" t="s">
        <v>184</v>
      </c>
      <c r="R59" s="155">
        <v>0.3</v>
      </c>
      <c r="S59" s="155">
        <v>0</v>
      </c>
      <c r="T59" s="155">
        <v>0</v>
      </c>
      <c r="U59" s="223">
        <v>0.3</v>
      </c>
      <c r="V59" s="238"/>
      <c r="W59" s="241">
        <f>SUM(S59:V59)</f>
        <v>0.3</v>
      </c>
      <c r="X59" s="85" t="s">
        <v>69</v>
      </c>
      <c r="Y59" s="195" t="s">
        <v>275</v>
      </c>
      <c r="Z59" s="76" t="s">
        <v>202</v>
      </c>
      <c r="AA59" s="387"/>
      <c r="AB59" s="395"/>
      <c r="AC59" s="125" t="s">
        <v>163</v>
      </c>
      <c r="AD59" s="54" t="s">
        <v>160</v>
      </c>
      <c r="AE59" s="66">
        <v>0</v>
      </c>
      <c r="AF59" s="87">
        <f>15250000*2</f>
        <v>30500000</v>
      </c>
      <c r="AG59" s="87">
        <v>30500000</v>
      </c>
      <c r="AH59" s="99">
        <f t="shared" si="5"/>
        <v>1</v>
      </c>
      <c r="AI59" s="87">
        <v>30500000</v>
      </c>
      <c r="AJ59" s="100">
        <f t="shared" si="6"/>
        <v>1</v>
      </c>
      <c r="AK59" s="101" t="s">
        <v>175</v>
      </c>
      <c r="AL59" s="94" t="s">
        <v>176</v>
      </c>
      <c r="AM59" s="54"/>
    </row>
    <row r="60" spans="2:39" ht="127.5" x14ac:dyDescent="0.2">
      <c r="B60" s="388"/>
      <c r="C60" s="388"/>
      <c r="D60" s="387"/>
      <c r="E60" s="388"/>
      <c r="F60" s="410"/>
      <c r="G60" s="255"/>
      <c r="H60" s="387"/>
      <c r="I60" s="255"/>
      <c r="J60" s="255"/>
      <c r="K60" s="255"/>
      <c r="L60" s="255"/>
      <c r="M60" s="255"/>
      <c r="N60" s="283"/>
      <c r="O60" s="353"/>
      <c r="P60" s="266"/>
      <c r="Q60" s="76" t="s">
        <v>191</v>
      </c>
      <c r="R60" s="155">
        <v>0.2</v>
      </c>
      <c r="S60" s="155">
        <v>0</v>
      </c>
      <c r="T60" s="155">
        <v>0</v>
      </c>
      <c r="U60" s="223">
        <v>0</v>
      </c>
      <c r="V60" s="238">
        <v>0.2</v>
      </c>
      <c r="W60" s="241">
        <f>SUM(S60:V60)</f>
        <v>0.2</v>
      </c>
      <c r="X60" s="85" t="s">
        <v>69</v>
      </c>
      <c r="Y60" s="195" t="s">
        <v>276</v>
      </c>
      <c r="Z60" s="76" t="s">
        <v>202</v>
      </c>
      <c r="AA60" s="387"/>
      <c r="AB60" s="395"/>
      <c r="AC60" s="125" t="s">
        <v>163</v>
      </c>
      <c r="AD60" s="54" t="s">
        <v>160</v>
      </c>
      <c r="AE60" s="66">
        <v>0</v>
      </c>
      <c r="AF60" s="87">
        <v>8000000</v>
      </c>
      <c r="AG60" s="87">
        <v>8000000</v>
      </c>
      <c r="AH60" s="99">
        <f t="shared" si="5"/>
        <v>1</v>
      </c>
      <c r="AI60" s="87">
        <v>8000000</v>
      </c>
      <c r="AJ60" s="100">
        <f t="shared" si="6"/>
        <v>1</v>
      </c>
      <c r="AK60" s="101" t="s">
        <v>175</v>
      </c>
      <c r="AL60" s="94" t="s">
        <v>176</v>
      </c>
      <c r="AM60" s="54"/>
    </row>
    <row r="61" spans="2:39" ht="178.5" x14ac:dyDescent="0.2">
      <c r="B61" s="388"/>
      <c r="C61" s="389"/>
      <c r="D61" s="278"/>
      <c r="E61" s="389"/>
      <c r="F61" s="411"/>
      <c r="G61" s="256"/>
      <c r="H61" s="278"/>
      <c r="I61" s="256"/>
      <c r="J61" s="256"/>
      <c r="K61" s="256"/>
      <c r="L61" s="256"/>
      <c r="M61" s="256"/>
      <c r="N61" s="284"/>
      <c r="O61" s="253"/>
      <c r="P61" s="267"/>
      <c r="Q61" s="76" t="s">
        <v>192</v>
      </c>
      <c r="R61" s="155">
        <v>0.15</v>
      </c>
      <c r="S61" s="155">
        <v>0</v>
      </c>
      <c r="T61" s="155">
        <v>0.15</v>
      </c>
      <c r="U61" s="223">
        <v>0</v>
      </c>
      <c r="V61" s="238"/>
      <c r="W61" s="241">
        <f>SUM(S61:V61)</f>
        <v>0.15</v>
      </c>
      <c r="X61" s="85" t="s">
        <v>69</v>
      </c>
      <c r="Y61" s="195" t="s">
        <v>277</v>
      </c>
      <c r="Z61" s="76" t="s">
        <v>202</v>
      </c>
      <c r="AA61" s="278"/>
      <c r="AB61" s="416"/>
      <c r="AC61" s="125" t="s">
        <v>163</v>
      </c>
      <c r="AD61" s="54" t="s">
        <v>160</v>
      </c>
      <c r="AE61" s="66">
        <v>0</v>
      </c>
      <c r="AF61" s="87">
        <v>6000000</v>
      </c>
      <c r="AG61" s="87">
        <v>6000000</v>
      </c>
      <c r="AH61" s="99">
        <f t="shared" si="5"/>
        <v>1</v>
      </c>
      <c r="AI61" s="87">
        <v>6000000</v>
      </c>
      <c r="AJ61" s="100">
        <f t="shared" si="6"/>
        <v>1</v>
      </c>
      <c r="AK61" s="101" t="s">
        <v>175</v>
      </c>
      <c r="AL61" s="94" t="s">
        <v>176</v>
      </c>
      <c r="AM61" s="54"/>
    </row>
    <row r="62" spans="2:39" ht="178.5" x14ac:dyDescent="0.2">
      <c r="B62" s="388"/>
      <c r="C62" s="53" t="s">
        <v>48</v>
      </c>
      <c r="D62" s="277">
        <v>0.3</v>
      </c>
      <c r="E62" s="53" t="s">
        <v>218</v>
      </c>
      <c r="F62" s="409">
        <v>1</v>
      </c>
      <c r="G62" s="54" t="s">
        <v>49</v>
      </c>
      <c r="H62" s="55">
        <v>0.1</v>
      </c>
      <c r="I62" s="54" t="s">
        <v>64</v>
      </c>
      <c r="J62" s="54">
        <v>4</v>
      </c>
      <c r="K62" s="54">
        <v>3</v>
      </c>
      <c r="L62" s="54" t="s">
        <v>66</v>
      </c>
      <c r="M62" s="54">
        <v>1</v>
      </c>
      <c r="N62" s="193">
        <f>SUMPRODUCT(R62*W62)</f>
        <v>1</v>
      </c>
      <c r="O62" s="157">
        <f>SUMPRODUCT(R62*U62)</f>
        <v>1</v>
      </c>
      <c r="P62" s="157">
        <f>SUMPRODUCT(R62*W62)</f>
        <v>1</v>
      </c>
      <c r="Q62" s="76" t="s">
        <v>112</v>
      </c>
      <c r="R62" s="155">
        <v>1</v>
      </c>
      <c r="S62" s="155">
        <v>0</v>
      </c>
      <c r="T62" s="155">
        <v>0</v>
      </c>
      <c r="U62" s="223">
        <v>1</v>
      </c>
      <c r="V62" s="238"/>
      <c r="W62" s="241">
        <f>SUM(S62:V62)</f>
        <v>1</v>
      </c>
      <c r="X62" s="85" t="s">
        <v>182</v>
      </c>
      <c r="Y62" s="249" t="s">
        <v>278</v>
      </c>
      <c r="Z62" s="76" t="s">
        <v>232</v>
      </c>
      <c r="AA62" s="301" t="s">
        <v>150</v>
      </c>
      <c r="AB62" s="340" t="s">
        <v>197</v>
      </c>
      <c r="AC62" s="126" t="s">
        <v>165</v>
      </c>
      <c r="AD62" s="80" t="s">
        <v>158</v>
      </c>
      <c r="AE62" s="66">
        <v>45000000</v>
      </c>
      <c r="AF62" s="87">
        <v>45000000</v>
      </c>
      <c r="AG62" s="87">
        <v>45000000</v>
      </c>
      <c r="AH62" s="99">
        <f t="shared" si="5"/>
        <v>1</v>
      </c>
      <c r="AI62" s="87">
        <v>45000000</v>
      </c>
      <c r="AJ62" s="177">
        <f t="shared" si="6"/>
        <v>1</v>
      </c>
      <c r="AK62" s="101" t="s">
        <v>175</v>
      </c>
      <c r="AL62" s="94" t="s">
        <v>176</v>
      </c>
      <c r="AM62" s="54"/>
    </row>
    <row r="63" spans="2:39" ht="30" x14ac:dyDescent="0.2">
      <c r="B63" s="388"/>
      <c r="C63" s="408" t="s">
        <v>48</v>
      </c>
      <c r="D63" s="387"/>
      <c r="E63" s="408" t="s">
        <v>218</v>
      </c>
      <c r="F63" s="410"/>
      <c r="G63" s="254" t="s">
        <v>50</v>
      </c>
      <c r="H63" s="277">
        <v>0.1</v>
      </c>
      <c r="I63" s="254" t="s">
        <v>64</v>
      </c>
      <c r="J63" s="254">
        <v>4</v>
      </c>
      <c r="K63" s="254">
        <v>3</v>
      </c>
      <c r="L63" s="254" t="s">
        <v>66</v>
      </c>
      <c r="M63" s="254">
        <v>1</v>
      </c>
      <c r="N63" s="282">
        <f>SUMPRODUCT(R63*W63)</f>
        <v>1</v>
      </c>
      <c r="O63" s="265">
        <f>SUMPRODUCT(R63*U63)</f>
        <v>0</v>
      </c>
      <c r="P63" s="265">
        <f>SUMPRODUCT(R63*W63)</f>
        <v>1</v>
      </c>
      <c r="Q63" s="270" t="s">
        <v>113</v>
      </c>
      <c r="R63" s="257">
        <v>1</v>
      </c>
      <c r="S63" s="257">
        <v>0</v>
      </c>
      <c r="T63" s="257">
        <v>0</v>
      </c>
      <c r="U63" s="257">
        <v>0</v>
      </c>
      <c r="V63" s="257">
        <v>1</v>
      </c>
      <c r="W63" s="262">
        <f>SUM(S63:V65)</f>
        <v>1</v>
      </c>
      <c r="X63" s="254" t="s">
        <v>114</v>
      </c>
      <c r="Y63" s="309" t="s">
        <v>279</v>
      </c>
      <c r="Z63" s="270" t="s">
        <v>280</v>
      </c>
      <c r="AA63" s="301"/>
      <c r="AB63" s="340"/>
      <c r="AC63" s="208" t="s">
        <v>168</v>
      </c>
      <c r="AD63" s="80" t="s">
        <v>156</v>
      </c>
      <c r="AE63" s="66"/>
      <c r="AF63" s="87">
        <v>70000000</v>
      </c>
      <c r="AG63" s="87">
        <v>70000000</v>
      </c>
      <c r="AH63" s="99">
        <f t="shared" si="5"/>
        <v>1</v>
      </c>
      <c r="AI63" s="87">
        <v>70000000</v>
      </c>
      <c r="AJ63" s="177">
        <f t="shared" si="6"/>
        <v>1</v>
      </c>
      <c r="AK63" s="101" t="s">
        <v>175</v>
      </c>
      <c r="AL63" s="94" t="s">
        <v>176</v>
      </c>
      <c r="AM63" s="198"/>
    </row>
    <row r="64" spans="2:39" ht="30" x14ac:dyDescent="0.2">
      <c r="B64" s="388"/>
      <c r="C64" s="388"/>
      <c r="D64" s="387"/>
      <c r="E64" s="388"/>
      <c r="F64" s="410"/>
      <c r="G64" s="255"/>
      <c r="H64" s="387"/>
      <c r="I64" s="255"/>
      <c r="J64" s="255"/>
      <c r="K64" s="255"/>
      <c r="L64" s="255"/>
      <c r="M64" s="255"/>
      <c r="N64" s="283"/>
      <c r="O64" s="266"/>
      <c r="P64" s="266"/>
      <c r="Q64" s="271"/>
      <c r="R64" s="258"/>
      <c r="S64" s="258"/>
      <c r="T64" s="258"/>
      <c r="U64" s="258"/>
      <c r="V64" s="258"/>
      <c r="W64" s="289"/>
      <c r="X64" s="255"/>
      <c r="Y64" s="312"/>
      <c r="Z64" s="271"/>
      <c r="AA64" s="301"/>
      <c r="AB64" s="340"/>
      <c r="AC64" s="208" t="s">
        <v>221</v>
      </c>
      <c r="AD64" s="80" t="s">
        <v>222</v>
      </c>
      <c r="AE64" s="66">
        <v>0</v>
      </c>
      <c r="AF64" s="87">
        <v>487567.93</v>
      </c>
      <c r="AG64" s="87">
        <v>487567.93</v>
      </c>
      <c r="AH64" s="99">
        <f t="shared" si="5"/>
        <v>1</v>
      </c>
      <c r="AI64" s="87">
        <v>487567.93</v>
      </c>
      <c r="AJ64" s="177">
        <f t="shared" si="6"/>
        <v>1</v>
      </c>
      <c r="AK64" s="101" t="s">
        <v>175</v>
      </c>
      <c r="AL64" s="94" t="s">
        <v>176</v>
      </c>
      <c r="AM64" s="205"/>
    </row>
    <row r="65" spans="2:39" ht="30" x14ac:dyDescent="0.2">
      <c r="B65" s="388"/>
      <c r="C65" s="389"/>
      <c r="D65" s="387"/>
      <c r="E65" s="389"/>
      <c r="F65" s="388"/>
      <c r="G65" s="256"/>
      <c r="H65" s="278"/>
      <c r="I65" s="256"/>
      <c r="J65" s="256"/>
      <c r="K65" s="256"/>
      <c r="L65" s="256"/>
      <c r="M65" s="256"/>
      <c r="N65" s="284"/>
      <c r="O65" s="267"/>
      <c r="P65" s="267"/>
      <c r="Q65" s="272"/>
      <c r="R65" s="259"/>
      <c r="S65" s="259"/>
      <c r="T65" s="259"/>
      <c r="U65" s="259"/>
      <c r="V65" s="259"/>
      <c r="W65" s="263"/>
      <c r="X65" s="256"/>
      <c r="Y65" s="310"/>
      <c r="Z65" s="272"/>
      <c r="AA65" s="301"/>
      <c r="AB65" s="340"/>
      <c r="AC65" s="80" t="s">
        <v>166</v>
      </c>
      <c r="AD65" s="54" t="s">
        <v>167</v>
      </c>
      <c r="AE65" s="66">
        <f>278252000</f>
        <v>278252000</v>
      </c>
      <c r="AF65" s="87">
        <f>278252000+9497617</f>
        <v>287749617</v>
      </c>
      <c r="AG65" s="87">
        <v>287749617</v>
      </c>
      <c r="AH65" s="99">
        <f t="shared" si="5"/>
        <v>1</v>
      </c>
      <c r="AI65" s="87">
        <v>287749617</v>
      </c>
      <c r="AJ65" s="177">
        <f t="shared" si="6"/>
        <v>1</v>
      </c>
      <c r="AK65" s="101" t="s">
        <v>175</v>
      </c>
      <c r="AL65" s="94" t="s">
        <v>176</v>
      </c>
      <c r="AM65" s="54"/>
    </row>
    <row r="66" spans="2:39" ht="180" customHeight="1" x14ac:dyDescent="0.2">
      <c r="B66" s="388"/>
      <c r="C66" s="53" t="s">
        <v>48</v>
      </c>
      <c r="D66" s="387"/>
      <c r="E66" s="53" t="s">
        <v>218</v>
      </c>
      <c r="F66" s="388"/>
      <c r="G66" s="54" t="s">
        <v>51</v>
      </c>
      <c r="H66" s="55">
        <v>0.1</v>
      </c>
      <c r="I66" s="54" t="s">
        <v>64</v>
      </c>
      <c r="J66" s="54">
        <v>2</v>
      </c>
      <c r="K66" s="54">
        <v>4</v>
      </c>
      <c r="L66" s="54" t="s">
        <v>66</v>
      </c>
      <c r="M66" s="54">
        <v>1</v>
      </c>
      <c r="N66" s="193">
        <f>SUMPRODUCT(R66*W66)</f>
        <v>1</v>
      </c>
      <c r="O66" s="157">
        <f>SUMPRODUCT(R66*V66)</f>
        <v>1</v>
      </c>
      <c r="P66" s="157">
        <f>SUMPRODUCT(R66*W66)</f>
        <v>1</v>
      </c>
      <c r="Q66" s="76" t="s">
        <v>115</v>
      </c>
      <c r="R66" s="155">
        <v>1</v>
      </c>
      <c r="S66" s="155">
        <v>0</v>
      </c>
      <c r="T66" s="155">
        <v>0</v>
      </c>
      <c r="U66" s="223">
        <v>0</v>
      </c>
      <c r="V66" s="238">
        <v>1</v>
      </c>
      <c r="W66" s="241">
        <f>SUM(S66:V66)</f>
        <v>1</v>
      </c>
      <c r="X66" s="85" t="s">
        <v>80</v>
      </c>
      <c r="Y66" s="195" t="s">
        <v>281</v>
      </c>
      <c r="Z66" s="76" t="s">
        <v>232</v>
      </c>
      <c r="AA66" s="301"/>
      <c r="AB66" s="340"/>
      <c r="AC66" s="126" t="s">
        <v>165</v>
      </c>
      <c r="AD66" s="80" t="s">
        <v>158</v>
      </c>
      <c r="AE66" s="66">
        <v>49000000</v>
      </c>
      <c r="AF66" s="87">
        <f>49000000-8000000-4000000</f>
        <v>37000000</v>
      </c>
      <c r="AG66" s="87">
        <v>37000000</v>
      </c>
      <c r="AH66" s="99">
        <f t="shared" si="5"/>
        <v>1</v>
      </c>
      <c r="AI66" s="87">
        <v>37000000</v>
      </c>
      <c r="AJ66" s="177">
        <f t="shared" si="6"/>
        <v>1</v>
      </c>
      <c r="AK66" s="101" t="s">
        <v>175</v>
      </c>
      <c r="AL66" s="94" t="s">
        <v>176</v>
      </c>
      <c r="AM66" s="54"/>
    </row>
    <row r="67" spans="2:39" ht="51.6" customHeight="1" x14ac:dyDescent="0.2">
      <c r="B67" s="388"/>
      <c r="C67" s="53" t="s">
        <v>48</v>
      </c>
      <c r="D67" s="387"/>
      <c r="E67" s="53" t="s">
        <v>218</v>
      </c>
      <c r="F67" s="388"/>
      <c r="G67" s="54" t="s">
        <v>52</v>
      </c>
      <c r="H67" s="55">
        <v>0.05</v>
      </c>
      <c r="I67" s="54" t="s">
        <v>64</v>
      </c>
      <c r="J67" s="54">
        <v>0</v>
      </c>
      <c r="K67" s="54">
        <v>2</v>
      </c>
      <c r="L67" s="54" t="s">
        <v>66</v>
      </c>
      <c r="M67" s="54">
        <v>1</v>
      </c>
      <c r="N67" s="193">
        <f>SUMPRODUCT(R67*W67)</f>
        <v>1</v>
      </c>
      <c r="O67" s="157">
        <f>SUMPRODUCT(R67*V67)</f>
        <v>1</v>
      </c>
      <c r="P67" s="157">
        <f>SUMPRODUCT(R67*W67)</f>
        <v>1</v>
      </c>
      <c r="Q67" s="76" t="s">
        <v>116</v>
      </c>
      <c r="R67" s="155">
        <v>1</v>
      </c>
      <c r="S67" s="155">
        <v>0</v>
      </c>
      <c r="T67" s="155">
        <v>0</v>
      </c>
      <c r="U67" s="223">
        <v>0</v>
      </c>
      <c r="V67" s="238">
        <v>1</v>
      </c>
      <c r="W67" s="241">
        <f>SUM(S67:V67)</f>
        <v>1</v>
      </c>
      <c r="X67" s="85" t="s">
        <v>108</v>
      </c>
      <c r="Y67" s="195" t="s">
        <v>237</v>
      </c>
      <c r="Z67" s="76" t="s">
        <v>232</v>
      </c>
      <c r="AA67" s="301"/>
      <c r="AB67" s="340"/>
      <c r="AC67" s="126" t="s">
        <v>165</v>
      </c>
      <c r="AD67" s="80" t="s">
        <v>158</v>
      </c>
      <c r="AE67" s="66">
        <v>20000000</v>
      </c>
      <c r="AF67" s="87">
        <v>20000000</v>
      </c>
      <c r="AG67" s="87">
        <v>20000000</v>
      </c>
      <c r="AH67" s="99">
        <f t="shared" si="5"/>
        <v>1</v>
      </c>
      <c r="AI67" s="87">
        <v>20000000</v>
      </c>
      <c r="AJ67" s="177">
        <f t="shared" si="6"/>
        <v>1</v>
      </c>
      <c r="AK67" s="101" t="s">
        <v>175</v>
      </c>
      <c r="AL67" s="94" t="s">
        <v>176</v>
      </c>
      <c r="AM67" s="54"/>
    </row>
    <row r="68" spans="2:39" ht="109.9" customHeight="1" x14ac:dyDescent="0.2">
      <c r="B68" s="388"/>
      <c r="C68" s="53" t="s">
        <v>48</v>
      </c>
      <c r="D68" s="387"/>
      <c r="E68" s="53" t="s">
        <v>218</v>
      </c>
      <c r="F68" s="388"/>
      <c r="G68" s="187" t="s">
        <v>53</v>
      </c>
      <c r="H68" s="55">
        <v>0.05</v>
      </c>
      <c r="I68" s="54" t="s">
        <v>64</v>
      </c>
      <c r="J68" s="54">
        <v>0</v>
      </c>
      <c r="K68" s="54">
        <v>4</v>
      </c>
      <c r="L68" s="54" t="s">
        <v>66</v>
      </c>
      <c r="M68" s="54">
        <v>1</v>
      </c>
      <c r="N68" s="193">
        <f>SUMPRODUCT(R68*W68)</f>
        <v>1</v>
      </c>
      <c r="O68" s="157">
        <f>SUMPRODUCT(R68*V68)</f>
        <v>1</v>
      </c>
      <c r="P68" s="157">
        <f>SUMPRODUCT(R68*W68)</f>
        <v>1</v>
      </c>
      <c r="Q68" s="76" t="s">
        <v>118</v>
      </c>
      <c r="R68" s="155">
        <v>1</v>
      </c>
      <c r="S68" s="155">
        <v>0</v>
      </c>
      <c r="T68" s="155">
        <v>0</v>
      </c>
      <c r="U68" s="223">
        <v>0</v>
      </c>
      <c r="V68" s="238">
        <v>1</v>
      </c>
      <c r="W68" s="241">
        <f t="shared" si="4"/>
        <v>1</v>
      </c>
      <c r="X68" s="85" t="s">
        <v>69</v>
      </c>
      <c r="Y68" s="195" t="s">
        <v>282</v>
      </c>
      <c r="Z68" s="76" t="s">
        <v>232</v>
      </c>
      <c r="AA68" s="301"/>
      <c r="AB68" s="340"/>
      <c r="AC68" s="127" t="s">
        <v>169</v>
      </c>
      <c r="AD68" s="54" t="s">
        <v>160</v>
      </c>
      <c r="AE68" s="66">
        <v>0</v>
      </c>
      <c r="AF68" s="87">
        <v>5000000</v>
      </c>
      <c r="AG68" s="87">
        <v>5000000</v>
      </c>
      <c r="AH68" s="99">
        <f t="shared" si="5"/>
        <v>1</v>
      </c>
      <c r="AI68" s="87">
        <v>5000000</v>
      </c>
      <c r="AJ68" s="177">
        <f t="shared" si="6"/>
        <v>1</v>
      </c>
      <c r="AK68" s="101" t="s">
        <v>175</v>
      </c>
      <c r="AL68" s="94" t="s">
        <v>176</v>
      </c>
      <c r="AM68" s="54"/>
    </row>
    <row r="69" spans="2:39" ht="36" customHeight="1" x14ac:dyDescent="0.2">
      <c r="B69" s="388"/>
      <c r="C69" s="408" t="s">
        <v>48</v>
      </c>
      <c r="D69" s="387"/>
      <c r="E69" s="408" t="s">
        <v>218</v>
      </c>
      <c r="F69" s="388"/>
      <c r="G69" s="254" t="s">
        <v>54</v>
      </c>
      <c r="H69" s="277">
        <v>0.2</v>
      </c>
      <c r="I69" s="254" t="s">
        <v>64</v>
      </c>
      <c r="J69" s="254">
        <v>1</v>
      </c>
      <c r="K69" s="254">
        <v>1</v>
      </c>
      <c r="L69" s="254" t="s">
        <v>65</v>
      </c>
      <c r="M69" s="254">
        <v>1</v>
      </c>
      <c r="N69" s="282">
        <f>+SUMPRODUCT(R69*W69+R77*W77+R87*W87)</f>
        <v>0.99990000000000001</v>
      </c>
      <c r="O69" s="261">
        <f>SUMPRODUCT(R69*V69)+(R77*V77)+(R87*V87)</f>
        <v>0.52889999999999993</v>
      </c>
      <c r="P69" s="261">
        <f>+SUMPRODUCT(R69*W69)+(R77*W77)+(R87*W87)</f>
        <v>0.99990000000000001</v>
      </c>
      <c r="Q69" s="161" t="s">
        <v>119</v>
      </c>
      <c r="R69" s="162">
        <v>0.3</v>
      </c>
      <c r="S69" s="162">
        <f>+SUMPRODUCT(R70:R76*S70:S76)</f>
        <v>0</v>
      </c>
      <c r="T69" s="162">
        <f>+SUM(T70:T76)</f>
        <v>0.53666666666666674</v>
      </c>
      <c r="U69" s="225">
        <f>+SUM(U70:U76)</f>
        <v>0.15000000000000002</v>
      </c>
      <c r="V69" s="225">
        <f>+SUMPRODUCT(V70:V76)</f>
        <v>0.313</v>
      </c>
      <c r="W69" s="162">
        <f>SUM(S69:V69)</f>
        <v>0.9996666666666667</v>
      </c>
      <c r="X69" s="53"/>
      <c r="Y69" s="196"/>
      <c r="Z69" s="77"/>
      <c r="AA69" s="301"/>
      <c r="AB69" s="340"/>
      <c r="AC69" s="53" t="s">
        <v>67</v>
      </c>
      <c r="AD69" s="53" t="s">
        <v>67</v>
      </c>
      <c r="AE69" s="53" t="s">
        <v>67</v>
      </c>
      <c r="AF69" s="107" t="s">
        <v>67</v>
      </c>
      <c r="AG69" s="107" t="s">
        <v>67</v>
      </c>
      <c r="AH69" s="107" t="s">
        <v>67</v>
      </c>
      <c r="AI69" s="107" t="s">
        <v>67</v>
      </c>
      <c r="AJ69" s="178" t="s">
        <v>67</v>
      </c>
      <c r="AK69" s="101" t="s">
        <v>175</v>
      </c>
      <c r="AL69" s="94" t="s">
        <v>176</v>
      </c>
      <c r="AM69" s="53"/>
    </row>
    <row r="70" spans="2:39" ht="90" customHeight="1" x14ac:dyDescent="0.2">
      <c r="B70" s="388"/>
      <c r="C70" s="388"/>
      <c r="D70" s="387"/>
      <c r="E70" s="388"/>
      <c r="F70" s="388"/>
      <c r="G70" s="255"/>
      <c r="H70" s="387"/>
      <c r="I70" s="255"/>
      <c r="J70" s="255"/>
      <c r="K70" s="255"/>
      <c r="L70" s="255"/>
      <c r="M70" s="255"/>
      <c r="N70" s="283"/>
      <c r="O70" s="261"/>
      <c r="P70" s="261"/>
      <c r="Q70" s="76" t="s">
        <v>120</v>
      </c>
      <c r="R70" s="155">
        <v>0.1</v>
      </c>
      <c r="S70" s="155">
        <v>0</v>
      </c>
      <c r="T70" s="155">
        <v>0.05</v>
      </c>
      <c r="U70" s="223">
        <v>0.03</v>
      </c>
      <c r="V70" s="238">
        <v>0.02</v>
      </c>
      <c r="W70" s="241">
        <f>SUM(S70:V70)</f>
        <v>0.1</v>
      </c>
      <c r="X70" s="85" t="s">
        <v>69</v>
      </c>
      <c r="Y70" s="195" t="s">
        <v>283</v>
      </c>
      <c r="Z70" s="76" t="s">
        <v>202</v>
      </c>
      <c r="AA70" s="301"/>
      <c r="AB70" s="340"/>
      <c r="AC70" s="341" t="s">
        <v>168</v>
      </c>
      <c r="AD70" s="342" t="s">
        <v>156</v>
      </c>
      <c r="AE70" s="437">
        <v>211680000</v>
      </c>
      <c r="AF70" s="325">
        <v>211680000</v>
      </c>
      <c r="AG70" s="325">
        <v>211680000</v>
      </c>
      <c r="AH70" s="323">
        <f>+AG70/AF70</f>
        <v>1</v>
      </c>
      <c r="AI70" s="325">
        <v>211680000</v>
      </c>
      <c r="AJ70" s="329">
        <f>+AI70/AF70</f>
        <v>1</v>
      </c>
      <c r="AK70" s="101" t="s">
        <v>175</v>
      </c>
      <c r="AL70" s="94" t="s">
        <v>176</v>
      </c>
      <c r="AM70" s="54"/>
    </row>
    <row r="71" spans="2:39" ht="64.5" customHeight="1" x14ac:dyDescent="0.2">
      <c r="B71" s="388"/>
      <c r="C71" s="388"/>
      <c r="D71" s="387"/>
      <c r="E71" s="388"/>
      <c r="F71" s="388"/>
      <c r="G71" s="255"/>
      <c r="H71" s="387"/>
      <c r="I71" s="255"/>
      <c r="J71" s="255"/>
      <c r="K71" s="255"/>
      <c r="L71" s="255"/>
      <c r="M71" s="255"/>
      <c r="N71" s="283"/>
      <c r="O71" s="261"/>
      <c r="P71" s="261"/>
      <c r="Q71" s="76" t="s">
        <v>121</v>
      </c>
      <c r="R71" s="155">
        <v>0.1</v>
      </c>
      <c r="S71" s="155">
        <v>0</v>
      </c>
      <c r="T71" s="155">
        <v>0.05</v>
      </c>
      <c r="U71" s="223">
        <v>0.02</v>
      </c>
      <c r="V71" s="238">
        <v>0.03</v>
      </c>
      <c r="W71" s="241">
        <f t="shared" si="4"/>
        <v>0.1</v>
      </c>
      <c r="X71" s="85" t="s">
        <v>69</v>
      </c>
      <c r="Y71" s="195" t="s">
        <v>284</v>
      </c>
      <c r="Z71" s="76" t="s">
        <v>202</v>
      </c>
      <c r="AA71" s="301"/>
      <c r="AB71" s="340"/>
      <c r="AC71" s="341"/>
      <c r="AD71" s="343"/>
      <c r="AE71" s="438"/>
      <c r="AF71" s="326"/>
      <c r="AG71" s="326"/>
      <c r="AH71" s="328"/>
      <c r="AI71" s="326"/>
      <c r="AJ71" s="330"/>
      <c r="AK71" s="101" t="s">
        <v>175</v>
      </c>
      <c r="AL71" s="94" t="s">
        <v>176</v>
      </c>
      <c r="AM71" s="54"/>
    </row>
    <row r="72" spans="2:39" ht="93" customHeight="1" x14ac:dyDescent="0.2">
      <c r="B72" s="388"/>
      <c r="C72" s="388"/>
      <c r="D72" s="387"/>
      <c r="E72" s="388"/>
      <c r="F72" s="388"/>
      <c r="G72" s="255"/>
      <c r="H72" s="387"/>
      <c r="I72" s="255"/>
      <c r="J72" s="255"/>
      <c r="K72" s="255"/>
      <c r="L72" s="255"/>
      <c r="M72" s="255"/>
      <c r="N72" s="283"/>
      <c r="O72" s="261"/>
      <c r="P72" s="261"/>
      <c r="Q72" s="76" t="s">
        <v>122</v>
      </c>
      <c r="R72" s="155">
        <v>0.15</v>
      </c>
      <c r="S72" s="155">
        <v>0</v>
      </c>
      <c r="T72" s="155">
        <v>7.0000000000000007E-2</v>
      </c>
      <c r="U72" s="223">
        <v>0.02</v>
      </c>
      <c r="V72" s="238">
        <v>0.06</v>
      </c>
      <c r="W72" s="241">
        <f t="shared" si="4"/>
        <v>0.15000000000000002</v>
      </c>
      <c r="X72" s="85" t="s">
        <v>69</v>
      </c>
      <c r="Y72" s="195" t="s">
        <v>285</v>
      </c>
      <c r="Z72" s="76" t="s">
        <v>202</v>
      </c>
      <c r="AA72" s="301"/>
      <c r="AB72" s="340"/>
      <c r="AC72" s="341"/>
      <c r="AD72" s="344"/>
      <c r="AE72" s="438"/>
      <c r="AF72" s="327"/>
      <c r="AG72" s="327"/>
      <c r="AH72" s="328"/>
      <c r="AI72" s="327"/>
      <c r="AJ72" s="330"/>
      <c r="AK72" s="101" t="s">
        <v>175</v>
      </c>
      <c r="AL72" s="94" t="s">
        <v>176</v>
      </c>
      <c r="AM72" s="54"/>
    </row>
    <row r="73" spans="2:39" ht="44.25" customHeight="1" x14ac:dyDescent="0.2">
      <c r="B73" s="388"/>
      <c r="C73" s="388"/>
      <c r="D73" s="387"/>
      <c r="E73" s="388"/>
      <c r="F73" s="388"/>
      <c r="G73" s="255"/>
      <c r="H73" s="387"/>
      <c r="I73" s="255"/>
      <c r="J73" s="255"/>
      <c r="K73" s="255"/>
      <c r="L73" s="255"/>
      <c r="M73" s="255"/>
      <c r="N73" s="283"/>
      <c r="O73" s="261"/>
      <c r="P73" s="261"/>
      <c r="Q73" s="76" t="s">
        <v>123</v>
      </c>
      <c r="R73" s="155">
        <v>0.05</v>
      </c>
      <c r="S73" s="155">
        <v>0</v>
      </c>
      <c r="T73" s="155">
        <v>0</v>
      </c>
      <c r="U73" s="223">
        <v>0</v>
      </c>
      <c r="V73" s="238">
        <v>0.05</v>
      </c>
      <c r="W73" s="241">
        <f t="shared" si="4"/>
        <v>0.05</v>
      </c>
      <c r="X73" s="85" t="s">
        <v>69</v>
      </c>
      <c r="Y73" s="195" t="s">
        <v>286</v>
      </c>
      <c r="Z73" s="76" t="s">
        <v>287</v>
      </c>
      <c r="AA73" s="301"/>
      <c r="AB73" s="340"/>
      <c r="AC73" s="136" t="s">
        <v>169</v>
      </c>
      <c r="AD73" s="78" t="s">
        <v>160</v>
      </c>
      <c r="AE73" s="122">
        <v>0</v>
      </c>
      <c r="AF73" s="88">
        <v>1785000</v>
      </c>
      <c r="AG73" s="112">
        <v>1785000</v>
      </c>
      <c r="AH73" s="99">
        <f>+AG73/AF73</f>
        <v>1</v>
      </c>
      <c r="AI73" s="88">
        <v>1785000</v>
      </c>
      <c r="AJ73" s="177">
        <f>+AI73/AF73</f>
        <v>1</v>
      </c>
      <c r="AK73" s="101" t="s">
        <v>175</v>
      </c>
      <c r="AL73" s="94" t="s">
        <v>176</v>
      </c>
      <c r="AM73" s="54"/>
    </row>
    <row r="74" spans="2:39" ht="90.6" customHeight="1" x14ac:dyDescent="0.2">
      <c r="B74" s="388"/>
      <c r="C74" s="388"/>
      <c r="D74" s="387"/>
      <c r="E74" s="388"/>
      <c r="F74" s="388"/>
      <c r="G74" s="255"/>
      <c r="H74" s="387"/>
      <c r="I74" s="255"/>
      <c r="J74" s="255"/>
      <c r="K74" s="255"/>
      <c r="L74" s="255"/>
      <c r="M74" s="255"/>
      <c r="N74" s="283"/>
      <c r="O74" s="261"/>
      <c r="P74" s="261"/>
      <c r="Q74" s="76" t="s">
        <v>124</v>
      </c>
      <c r="R74" s="155">
        <v>0.2</v>
      </c>
      <c r="S74" s="155">
        <v>0</v>
      </c>
      <c r="T74" s="155">
        <v>0.1</v>
      </c>
      <c r="U74" s="223">
        <v>0.08</v>
      </c>
      <c r="V74" s="238">
        <v>0.02</v>
      </c>
      <c r="W74" s="241">
        <f t="shared" si="4"/>
        <v>0.19999999999999998</v>
      </c>
      <c r="X74" s="85" t="s">
        <v>69</v>
      </c>
      <c r="Y74" s="195" t="s">
        <v>288</v>
      </c>
      <c r="Z74" s="76" t="s">
        <v>202</v>
      </c>
      <c r="AA74" s="301"/>
      <c r="AB74" s="340"/>
      <c r="AC74" s="127" t="s">
        <v>169</v>
      </c>
      <c r="AD74" s="82" t="s">
        <v>160</v>
      </c>
      <c r="AE74" s="66">
        <v>0</v>
      </c>
      <c r="AF74" s="87">
        <v>11196000</v>
      </c>
      <c r="AG74" s="87">
        <v>11196000</v>
      </c>
      <c r="AH74" s="99">
        <f>+AG74/AF74</f>
        <v>1</v>
      </c>
      <c r="AI74" s="87">
        <v>11196000</v>
      </c>
      <c r="AJ74" s="177">
        <f>+AI74/AF74</f>
        <v>1</v>
      </c>
      <c r="AK74" s="101" t="s">
        <v>175</v>
      </c>
      <c r="AL74" s="94" t="s">
        <v>176</v>
      </c>
      <c r="AM74" s="54"/>
    </row>
    <row r="75" spans="2:39" ht="64.5" customHeight="1" x14ac:dyDescent="0.2">
      <c r="B75" s="388"/>
      <c r="C75" s="388"/>
      <c r="D75" s="387"/>
      <c r="E75" s="388"/>
      <c r="F75" s="388"/>
      <c r="G75" s="255"/>
      <c r="H75" s="387"/>
      <c r="I75" s="255"/>
      <c r="J75" s="255"/>
      <c r="K75" s="255"/>
      <c r="L75" s="255"/>
      <c r="M75" s="255"/>
      <c r="N75" s="283"/>
      <c r="O75" s="261"/>
      <c r="P75" s="261"/>
      <c r="Q75" s="76" t="s">
        <v>125</v>
      </c>
      <c r="R75" s="155">
        <v>0.2</v>
      </c>
      <c r="S75" s="155">
        <v>0</v>
      </c>
      <c r="T75" s="155">
        <v>0.2</v>
      </c>
      <c r="U75" s="223">
        <v>0</v>
      </c>
      <c r="V75" s="238">
        <v>0</v>
      </c>
      <c r="W75" s="241">
        <f t="shared" si="4"/>
        <v>0.2</v>
      </c>
      <c r="X75" s="85" t="s">
        <v>69</v>
      </c>
      <c r="Y75" s="195" t="s">
        <v>289</v>
      </c>
      <c r="Z75" s="76" t="s">
        <v>202</v>
      </c>
      <c r="AA75" s="301"/>
      <c r="AB75" s="340"/>
      <c r="AC75" s="136" t="s">
        <v>169</v>
      </c>
      <c r="AD75" s="121" t="s">
        <v>160</v>
      </c>
      <c r="AE75" s="93">
        <v>0</v>
      </c>
      <c r="AF75" s="87">
        <v>15804000</v>
      </c>
      <c r="AG75" s="87">
        <v>15804000</v>
      </c>
      <c r="AH75" s="99">
        <f>+AG75/AF75</f>
        <v>1</v>
      </c>
      <c r="AI75" s="87">
        <v>15804000</v>
      </c>
      <c r="AJ75" s="177">
        <f>+AI75/AF75</f>
        <v>1</v>
      </c>
      <c r="AK75" s="101" t="s">
        <v>175</v>
      </c>
      <c r="AL75" s="94" t="s">
        <v>176</v>
      </c>
      <c r="AM75" s="54"/>
    </row>
    <row r="76" spans="2:39" ht="64.5" customHeight="1" x14ac:dyDescent="0.2">
      <c r="B76" s="388"/>
      <c r="C76" s="388"/>
      <c r="D76" s="387"/>
      <c r="E76" s="388"/>
      <c r="F76" s="388"/>
      <c r="G76" s="255"/>
      <c r="H76" s="387"/>
      <c r="I76" s="255"/>
      <c r="J76" s="255"/>
      <c r="K76" s="255"/>
      <c r="L76" s="255"/>
      <c r="M76" s="255"/>
      <c r="N76" s="283"/>
      <c r="O76" s="261"/>
      <c r="P76" s="261"/>
      <c r="Q76" s="76" t="s">
        <v>126</v>
      </c>
      <c r="R76" s="155">
        <v>0.2</v>
      </c>
      <c r="S76" s="155">
        <v>0</v>
      </c>
      <c r="T76" s="155">
        <v>6.6666666666666666E-2</v>
      </c>
      <c r="U76" s="223">
        <v>0</v>
      </c>
      <c r="V76" s="238">
        <v>0.13300000000000001</v>
      </c>
      <c r="W76" s="241">
        <f>SUM(S76:V76)</f>
        <v>0.19966666666666666</v>
      </c>
      <c r="X76" s="85" t="s">
        <v>69</v>
      </c>
      <c r="Y76" s="195" t="s">
        <v>290</v>
      </c>
      <c r="Z76" s="76" t="s">
        <v>202</v>
      </c>
      <c r="AA76" s="301"/>
      <c r="AB76" s="340"/>
      <c r="AC76" s="136" t="s">
        <v>169</v>
      </c>
      <c r="AD76" s="78" t="s">
        <v>160</v>
      </c>
      <c r="AE76" s="93">
        <v>0</v>
      </c>
      <c r="AF76" s="87">
        <v>25000000</v>
      </c>
      <c r="AG76" s="87">
        <v>25000000</v>
      </c>
      <c r="AH76" s="209">
        <f>+AG76/AF76</f>
        <v>1</v>
      </c>
      <c r="AI76" s="87">
        <v>25000000</v>
      </c>
      <c r="AJ76" s="210">
        <f>+AI76/AF76</f>
        <v>1</v>
      </c>
      <c r="AK76" s="101" t="s">
        <v>175</v>
      </c>
      <c r="AL76" s="94" t="s">
        <v>176</v>
      </c>
      <c r="AM76" s="54"/>
    </row>
    <row r="77" spans="2:39" ht="33.75" customHeight="1" x14ac:dyDescent="0.2">
      <c r="B77" s="388"/>
      <c r="C77" s="388"/>
      <c r="D77" s="387"/>
      <c r="E77" s="388"/>
      <c r="F77" s="388"/>
      <c r="G77" s="255"/>
      <c r="H77" s="387"/>
      <c r="I77" s="255"/>
      <c r="J77" s="255"/>
      <c r="K77" s="255"/>
      <c r="L77" s="255"/>
      <c r="M77" s="255"/>
      <c r="N77" s="283"/>
      <c r="O77" s="261"/>
      <c r="P77" s="261"/>
      <c r="Q77" s="158" t="s">
        <v>127</v>
      </c>
      <c r="R77" s="160">
        <v>0.5</v>
      </c>
      <c r="S77" s="163">
        <f>SUMPRODUCT($R$78*S78+$R$82*S82+$R$83*S83+$R$85*S85+$R$86*S86)</f>
        <v>0</v>
      </c>
      <c r="T77" s="163">
        <f>+SUM(T78:T86)</f>
        <v>0.15</v>
      </c>
      <c r="U77" s="157">
        <f>+SUM(U78:U86)</f>
        <v>0.38</v>
      </c>
      <c r="V77" s="157">
        <f>+SUMPRODUCT(V78:V86)</f>
        <v>0.47</v>
      </c>
      <c r="W77" s="163">
        <f>+SUM(S77:V77)</f>
        <v>1</v>
      </c>
      <c r="X77" s="53"/>
      <c r="Y77" s="196"/>
      <c r="Z77" s="77"/>
      <c r="AA77" s="301"/>
      <c r="AB77" s="340"/>
      <c r="AC77" s="53" t="s">
        <v>67</v>
      </c>
      <c r="AD77" s="84" t="s">
        <v>67</v>
      </c>
      <c r="AE77" s="84" t="s">
        <v>67</v>
      </c>
      <c r="AF77" s="108" t="s">
        <v>67</v>
      </c>
      <c r="AG77" s="108" t="s">
        <v>67</v>
      </c>
      <c r="AH77" s="108" t="s">
        <v>67</v>
      </c>
      <c r="AI77" s="108" t="s">
        <v>67</v>
      </c>
      <c r="AJ77" s="179" t="s">
        <v>67</v>
      </c>
      <c r="AK77" s="101" t="s">
        <v>175</v>
      </c>
      <c r="AL77" s="94" t="s">
        <v>176</v>
      </c>
      <c r="AM77" s="53"/>
    </row>
    <row r="78" spans="2:39" ht="30" x14ac:dyDescent="0.2">
      <c r="B78" s="388"/>
      <c r="C78" s="388"/>
      <c r="D78" s="387"/>
      <c r="E78" s="388"/>
      <c r="F78" s="388"/>
      <c r="G78" s="255"/>
      <c r="H78" s="387"/>
      <c r="I78" s="255"/>
      <c r="J78" s="255"/>
      <c r="K78" s="255"/>
      <c r="L78" s="255"/>
      <c r="M78" s="255"/>
      <c r="N78" s="283"/>
      <c r="O78" s="261"/>
      <c r="P78" s="261"/>
      <c r="Q78" s="300" t="s">
        <v>128</v>
      </c>
      <c r="R78" s="301">
        <v>0.25</v>
      </c>
      <c r="S78" s="418">
        <v>0</v>
      </c>
      <c r="T78" s="418">
        <v>0</v>
      </c>
      <c r="U78" s="301">
        <v>0.08</v>
      </c>
      <c r="V78" s="418">
        <v>0.17</v>
      </c>
      <c r="W78" s="298">
        <f>+SUMPRODUCT(S78:V81)</f>
        <v>0.25</v>
      </c>
      <c r="X78" s="260" t="s">
        <v>69</v>
      </c>
      <c r="Y78" s="311" t="s">
        <v>291</v>
      </c>
      <c r="Z78" s="300" t="s">
        <v>202</v>
      </c>
      <c r="AA78" s="301"/>
      <c r="AB78" s="340"/>
      <c r="AC78" s="136" t="s">
        <v>169</v>
      </c>
      <c r="AD78" s="121" t="s">
        <v>160</v>
      </c>
      <c r="AE78" s="122">
        <v>0</v>
      </c>
      <c r="AF78" s="123">
        <v>471329700</v>
      </c>
      <c r="AG78" s="123">
        <v>471329700</v>
      </c>
      <c r="AH78" s="99">
        <f t="shared" ref="AH78:AH87" si="7">+AG78/AF78</f>
        <v>1</v>
      </c>
      <c r="AI78" s="123">
        <v>471329700</v>
      </c>
      <c r="AJ78" s="177">
        <f t="shared" ref="AJ78:AJ87" si="8">+AI78/AF78</f>
        <v>1</v>
      </c>
      <c r="AK78" s="101" t="s">
        <v>175</v>
      </c>
      <c r="AL78" s="94" t="s">
        <v>176</v>
      </c>
      <c r="AM78" s="254"/>
    </row>
    <row r="79" spans="2:39" ht="25.5" x14ac:dyDescent="0.2">
      <c r="B79" s="388"/>
      <c r="C79" s="388"/>
      <c r="D79" s="387"/>
      <c r="E79" s="388"/>
      <c r="F79" s="388"/>
      <c r="G79" s="255"/>
      <c r="H79" s="387"/>
      <c r="I79" s="255"/>
      <c r="J79" s="255"/>
      <c r="K79" s="255"/>
      <c r="L79" s="255"/>
      <c r="M79" s="255"/>
      <c r="N79" s="283"/>
      <c r="O79" s="261"/>
      <c r="P79" s="261"/>
      <c r="Q79" s="300"/>
      <c r="R79" s="301"/>
      <c r="S79" s="418"/>
      <c r="T79" s="418"/>
      <c r="U79" s="301"/>
      <c r="V79" s="418"/>
      <c r="W79" s="298"/>
      <c r="X79" s="260"/>
      <c r="Y79" s="311"/>
      <c r="Z79" s="300"/>
      <c r="AA79" s="301"/>
      <c r="AB79" s="340"/>
      <c r="AC79" s="202" t="s">
        <v>168</v>
      </c>
      <c r="AD79" s="121" t="s">
        <v>156</v>
      </c>
      <c r="AE79" s="122">
        <v>0</v>
      </c>
      <c r="AF79" s="123">
        <v>370000000</v>
      </c>
      <c r="AG79" s="123">
        <v>370000000</v>
      </c>
      <c r="AH79" s="99">
        <f t="shared" si="7"/>
        <v>1</v>
      </c>
      <c r="AI79" s="123">
        <v>370000000</v>
      </c>
      <c r="AJ79" s="177">
        <f t="shared" si="8"/>
        <v>1</v>
      </c>
      <c r="AK79" s="101"/>
      <c r="AL79" s="94"/>
      <c r="AM79" s="255"/>
    </row>
    <row r="80" spans="2:39" ht="25.5" x14ac:dyDescent="0.2">
      <c r="B80" s="388"/>
      <c r="C80" s="388"/>
      <c r="D80" s="387"/>
      <c r="E80" s="388"/>
      <c r="F80" s="388"/>
      <c r="G80" s="255"/>
      <c r="H80" s="387"/>
      <c r="I80" s="255"/>
      <c r="J80" s="255"/>
      <c r="K80" s="255"/>
      <c r="L80" s="255"/>
      <c r="M80" s="255"/>
      <c r="N80" s="283"/>
      <c r="O80" s="261"/>
      <c r="P80" s="261"/>
      <c r="Q80" s="300"/>
      <c r="R80" s="301"/>
      <c r="S80" s="418"/>
      <c r="T80" s="418"/>
      <c r="U80" s="301"/>
      <c r="V80" s="418"/>
      <c r="W80" s="298"/>
      <c r="X80" s="260"/>
      <c r="Y80" s="311"/>
      <c r="Z80" s="300"/>
      <c r="AA80" s="301"/>
      <c r="AB80" s="340"/>
      <c r="AC80" s="136" t="s">
        <v>208</v>
      </c>
      <c r="AD80" s="121" t="s">
        <v>209</v>
      </c>
      <c r="AE80" s="122"/>
      <c r="AF80" s="123">
        <v>5245749.4800000004</v>
      </c>
      <c r="AG80" s="123">
        <v>5245749</v>
      </c>
      <c r="AH80" s="99">
        <f t="shared" si="7"/>
        <v>0.99999990849734588</v>
      </c>
      <c r="AI80" s="123">
        <v>5245749</v>
      </c>
      <c r="AJ80" s="177">
        <f t="shared" si="8"/>
        <v>0.99999990849734588</v>
      </c>
      <c r="AK80" s="101"/>
      <c r="AL80" s="94"/>
      <c r="AM80" s="255"/>
    </row>
    <row r="81" spans="2:39" ht="30" x14ac:dyDescent="0.2">
      <c r="B81" s="388"/>
      <c r="C81" s="388"/>
      <c r="D81" s="387"/>
      <c r="E81" s="388"/>
      <c r="F81" s="388"/>
      <c r="G81" s="255"/>
      <c r="H81" s="387"/>
      <c r="I81" s="255"/>
      <c r="J81" s="255"/>
      <c r="K81" s="255"/>
      <c r="L81" s="255"/>
      <c r="M81" s="255"/>
      <c r="N81" s="283"/>
      <c r="O81" s="261"/>
      <c r="P81" s="261"/>
      <c r="Q81" s="300"/>
      <c r="R81" s="301"/>
      <c r="S81" s="418"/>
      <c r="T81" s="418"/>
      <c r="U81" s="301"/>
      <c r="V81" s="418"/>
      <c r="W81" s="298"/>
      <c r="X81" s="260"/>
      <c r="Y81" s="311"/>
      <c r="Z81" s="300"/>
      <c r="AA81" s="301"/>
      <c r="AB81" s="340"/>
      <c r="AC81" s="137" t="s">
        <v>165</v>
      </c>
      <c r="AD81" s="138" t="s">
        <v>158</v>
      </c>
      <c r="AE81" s="122">
        <v>20000000</v>
      </c>
      <c r="AF81" s="123">
        <v>24000000</v>
      </c>
      <c r="AG81" s="123">
        <v>24000000</v>
      </c>
      <c r="AH81" s="99">
        <f t="shared" si="7"/>
        <v>1</v>
      </c>
      <c r="AI81" s="123">
        <v>24000000</v>
      </c>
      <c r="AJ81" s="177">
        <f t="shared" si="8"/>
        <v>1</v>
      </c>
      <c r="AK81" s="101" t="s">
        <v>175</v>
      </c>
      <c r="AL81" s="94" t="s">
        <v>176</v>
      </c>
      <c r="AM81" s="256"/>
    </row>
    <row r="82" spans="2:39" ht="51" x14ac:dyDescent="0.2">
      <c r="B82" s="388"/>
      <c r="C82" s="388"/>
      <c r="D82" s="387"/>
      <c r="E82" s="388"/>
      <c r="F82" s="388"/>
      <c r="G82" s="255"/>
      <c r="H82" s="387"/>
      <c r="I82" s="255"/>
      <c r="J82" s="255"/>
      <c r="K82" s="255"/>
      <c r="L82" s="255"/>
      <c r="M82" s="255"/>
      <c r="N82" s="283"/>
      <c r="O82" s="261"/>
      <c r="P82" s="261"/>
      <c r="Q82" s="186" t="s">
        <v>129</v>
      </c>
      <c r="R82" s="55">
        <v>0.1</v>
      </c>
      <c r="S82" s="156">
        <v>0</v>
      </c>
      <c r="T82" s="156">
        <v>0</v>
      </c>
      <c r="U82" s="224">
        <v>0</v>
      </c>
      <c r="V82" s="237">
        <v>0.1</v>
      </c>
      <c r="W82" s="242">
        <f>+SUMPRODUCT(S82:V82)</f>
        <v>0.1</v>
      </c>
      <c r="X82" s="85" t="s">
        <v>69</v>
      </c>
      <c r="Y82" s="195" t="s">
        <v>238</v>
      </c>
      <c r="Z82" s="76" t="s">
        <v>202</v>
      </c>
      <c r="AA82" s="301"/>
      <c r="AB82" s="340"/>
      <c r="AC82" s="126" t="s">
        <v>165</v>
      </c>
      <c r="AD82" s="80" t="s">
        <v>158</v>
      </c>
      <c r="AE82" s="66">
        <v>6000000</v>
      </c>
      <c r="AF82" s="87">
        <v>6000000</v>
      </c>
      <c r="AG82" s="87">
        <v>6000000</v>
      </c>
      <c r="AH82" s="99">
        <f t="shared" si="7"/>
        <v>1</v>
      </c>
      <c r="AI82" s="87">
        <v>6000000</v>
      </c>
      <c r="AJ82" s="177">
        <f t="shared" si="8"/>
        <v>1</v>
      </c>
      <c r="AK82" s="101" t="s">
        <v>175</v>
      </c>
      <c r="AL82" s="94" t="s">
        <v>176</v>
      </c>
      <c r="AM82" s="54"/>
    </row>
    <row r="83" spans="2:39" ht="56.25" customHeight="1" x14ac:dyDescent="0.2">
      <c r="B83" s="388"/>
      <c r="C83" s="388"/>
      <c r="D83" s="387"/>
      <c r="E83" s="388"/>
      <c r="F83" s="388"/>
      <c r="G83" s="255"/>
      <c r="H83" s="387"/>
      <c r="I83" s="255"/>
      <c r="J83" s="255"/>
      <c r="K83" s="255"/>
      <c r="L83" s="255"/>
      <c r="M83" s="255"/>
      <c r="N83" s="283"/>
      <c r="O83" s="261"/>
      <c r="P83" s="261"/>
      <c r="Q83" s="300" t="s">
        <v>130</v>
      </c>
      <c r="R83" s="301">
        <v>0.4</v>
      </c>
      <c r="S83" s="418">
        <v>0</v>
      </c>
      <c r="T83" s="446">
        <v>0.15</v>
      </c>
      <c r="U83" s="446">
        <v>0.15</v>
      </c>
      <c r="V83" s="446">
        <v>0.1</v>
      </c>
      <c r="W83" s="264">
        <f>+SUMPRODUCT(S83:V84)</f>
        <v>0.4</v>
      </c>
      <c r="X83" s="260" t="s">
        <v>183</v>
      </c>
      <c r="Y83" s="306" t="s">
        <v>292</v>
      </c>
      <c r="Z83" s="300" t="s">
        <v>202</v>
      </c>
      <c r="AA83" s="301"/>
      <c r="AB83" s="340"/>
      <c r="AC83" s="131" t="s">
        <v>168</v>
      </c>
      <c r="AD83" s="80" t="s">
        <v>156</v>
      </c>
      <c r="AE83" s="66">
        <v>177867875</v>
      </c>
      <c r="AF83" s="87">
        <v>177867875</v>
      </c>
      <c r="AG83" s="87">
        <v>177867875</v>
      </c>
      <c r="AH83" s="99">
        <f t="shared" si="7"/>
        <v>1</v>
      </c>
      <c r="AI83" s="87">
        <v>177867875</v>
      </c>
      <c r="AJ83" s="177">
        <f t="shared" si="8"/>
        <v>1</v>
      </c>
      <c r="AK83" s="101" t="s">
        <v>175</v>
      </c>
      <c r="AL83" s="94" t="s">
        <v>176</v>
      </c>
      <c r="AM83" s="75"/>
    </row>
    <row r="84" spans="2:39" ht="35.25" customHeight="1" x14ac:dyDescent="0.2">
      <c r="B84" s="388"/>
      <c r="C84" s="388"/>
      <c r="D84" s="387"/>
      <c r="E84" s="388"/>
      <c r="F84" s="388"/>
      <c r="G84" s="255"/>
      <c r="H84" s="387"/>
      <c r="I84" s="255"/>
      <c r="J84" s="255"/>
      <c r="K84" s="255"/>
      <c r="L84" s="255"/>
      <c r="M84" s="255"/>
      <c r="N84" s="283"/>
      <c r="O84" s="261"/>
      <c r="P84" s="261"/>
      <c r="Q84" s="300"/>
      <c r="R84" s="301"/>
      <c r="S84" s="418"/>
      <c r="T84" s="446"/>
      <c r="U84" s="446"/>
      <c r="V84" s="446"/>
      <c r="W84" s="264"/>
      <c r="X84" s="260" t="s">
        <v>69</v>
      </c>
      <c r="Y84" s="306"/>
      <c r="Z84" s="300"/>
      <c r="AA84" s="301"/>
      <c r="AB84" s="340"/>
      <c r="AC84" s="127" t="s">
        <v>169</v>
      </c>
      <c r="AD84" s="54" t="s">
        <v>160</v>
      </c>
      <c r="AE84" s="66">
        <v>0</v>
      </c>
      <c r="AF84" s="87">
        <v>40000000</v>
      </c>
      <c r="AG84" s="87">
        <v>40000000</v>
      </c>
      <c r="AH84" s="99">
        <f t="shared" si="7"/>
        <v>1</v>
      </c>
      <c r="AI84" s="87">
        <v>40000000</v>
      </c>
      <c r="AJ84" s="177">
        <f t="shared" si="8"/>
        <v>1</v>
      </c>
      <c r="AK84" s="101" t="s">
        <v>175</v>
      </c>
      <c r="AL84" s="94" t="s">
        <v>176</v>
      </c>
      <c r="AM84" s="54"/>
    </row>
    <row r="85" spans="2:39" ht="60.6" customHeight="1" x14ac:dyDescent="0.2">
      <c r="B85" s="388"/>
      <c r="C85" s="388"/>
      <c r="D85" s="387"/>
      <c r="E85" s="388"/>
      <c r="F85" s="388"/>
      <c r="G85" s="255"/>
      <c r="H85" s="387"/>
      <c r="I85" s="255"/>
      <c r="J85" s="255"/>
      <c r="K85" s="255"/>
      <c r="L85" s="255"/>
      <c r="M85" s="255"/>
      <c r="N85" s="283"/>
      <c r="O85" s="261"/>
      <c r="P85" s="261"/>
      <c r="Q85" s="76" t="s">
        <v>131</v>
      </c>
      <c r="R85" s="55">
        <v>0.1</v>
      </c>
      <c r="S85" s="156">
        <v>0</v>
      </c>
      <c r="T85" s="156">
        <v>0</v>
      </c>
      <c r="U85" s="224">
        <v>0</v>
      </c>
      <c r="V85" s="237">
        <v>0.1</v>
      </c>
      <c r="W85" s="247">
        <f>+SUMPRODUCT(S85:V85)</f>
        <v>0.1</v>
      </c>
      <c r="X85" s="85" t="s">
        <v>181</v>
      </c>
      <c r="Y85" s="195" t="s">
        <v>293</v>
      </c>
      <c r="Z85" s="76" t="s">
        <v>202</v>
      </c>
      <c r="AA85" s="301"/>
      <c r="AB85" s="340"/>
      <c r="AC85" s="126" t="s">
        <v>165</v>
      </c>
      <c r="AD85" s="80" t="s">
        <v>158</v>
      </c>
      <c r="AE85" s="66">
        <v>31175908</v>
      </c>
      <c r="AF85" s="87">
        <v>31175908</v>
      </c>
      <c r="AG85" s="87">
        <v>31175908</v>
      </c>
      <c r="AH85" s="99">
        <f t="shared" si="7"/>
        <v>1</v>
      </c>
      <c r="AI85" s="87">
        <v>31175908</v>
      </c>
      <c r="AJ85" s="177">
        <f t="shared" si="8"/>
        <v>1</v>
      </c>
      <c r="AK85" s="101" t="s">
        <v>175</v>
      </c>
      <c r="AL85" s="94" t="s">
        <v>176</v>
      </c>
      <c r="AM85" s="54"/>
    </row>
    <row r="86" spans="2:39" ht="38.25" x14ac:dyDescent="0.2">
      <c r="B86" s="388"/>
      <c r="C86" s="388"/>
      <c r="D86" s="387"/>
      <c r="E86" s="388"/>
      <c r="F86" s="388"/>
      <c r="G86" s="255"/>
      <c r="H86" s="387"/>
      <c r="I86" s="255"/>
      <c r="J86" s="255"/>
      <c r="K86" s="255"/>
      <c r="L86" s="255"/>
      <c r="M86" s="255"/>
      <c r="N86" s="283"/>
      <c r="O86" s="261"/>
      <c r="P86" s="261"/>
      <c r="Q86" s="76" t="s">
        <v>132</v>
      </c>
      <c r="R86" s="55">
        <v>0.15</v>
      </c>
      <c r="S86" s="156">
        <v>0</v>
      </c>
      <c r="T86" s="156">
        <v>0</v>
      </c>
      <c r="U86" s="224">
        <v>0.15</v>
      </c>
      <c r="V86" s="237"/>
      <c r="W86" s="157">
        <f>+SUMPRODUCT(S86:V86)</f>
        <v>0.15</v>
      </c>
      <c r="X86" s="85" t="s">
        <v>108</v>
      </c>
      <c r="Y86" s="195" t="s">
        <v>233</v>
      </c>
      <c r="Z86" s="76" t="s">
        <v>202</v>
      </c>
      <c r="AA86" s="301"/>
      <c r="AB86" s="340"/>
      <c r="AC86" s="126" t="s">
        <v>165</v>
      </c>
      <c r="AD86" s="80" t="s">
        <v>158</v>
      </c>
      <c r="AE86" s="66">
        <v>25000000</v>
      </c>
      <c r="AF86" s="87">
        <v>33000000</v>
      </c>
      <c r="AG86" s="87">
        <v>33000000</v>
      </c>
      <c r="AH86" s="99">
        <f t="shared" si="7"/>
        <v>1</v>
      </c>
      <c r="AI86" s="87">
        <v>33000000</v>
      </c>
      <c r="AJ86" s="177">
        <f t="shared" si="8"/>
        <v>1</v>
      </c>
      <c r="AK86" s="101" t="s">
        <v>175</v>
      </c>
      <c r="AL86" s="94" t="s">
        <v>176</v>
      </c>
      <c r="AM86" s="54"/>
    </row>
    <row r="87" spans="2:39" ht="31.5" customHeight="1" x14ac:dyDescent="0.2">
      <c r="B87" s="388"/>
      <c r="C87" s="388"/>
      <c r="D87" s="387"/>
      <c r="E87" s="388"/>
      <c r="F87" s="388"/>
      <c r="G87" s="255"/>
      <c r="H87" s="387"/>
      <c r="I87" s="255"/>
      <c r="J87" s="255"/>
      <c r="K87" s="255"/>
      <c r="L87" s="255"/>
      <c r="M87" s="255"/>
      <c r="N87" s="283"/>
      <c r="O87" s="261"/>
      <c r="P87" s="261"/>
      <c r="Q87" s="417" t="s">
        <v>133</v>
      </c>
      <c r="R87" s="292">
        <v>0.2</v>
      </c>
      <c r="S87" s="293">
        <v>0</v>
      </c>
      <c r="T87" s="293">
        <v>0</v>
      </c>
      <c r="U87" s="418">
        <v>0</v>
      </c>
      <c r="V87" s="418">
        <v>1</v>
      </c>
      <c r="W87" s="297">
        <f>+SUM(S87:V88)</f>
        <v>1</v>
      </c>
      <c r="X87" s="260" t="s">
        <v>183</v>
      </c>
      <c r="Y87" s="306" t="s">
        <v>239</v>
      </c>
      <c r="Z87" s="300" t="s">
        <v>202</v>
      </c>
      <c r="AA87" s="301"/>
      <c r="AB87" s="340"/>
      <c r="AC87" s="426" t="s">
        <v>169</v>
      </c>
      <c r="AD87" s="254" t="s">
        <v>160</v>
      </c>
      <c r="AE87" s="428">
        <v>0</v>
      </c>
      <c r="AF87" s="325">
        <v>300000000</v>
      </c>
      <c r="AG87" s="325">
        <v>300000000</v>
      </c>
      <c r="AH87" s="323">
        <f t="shared" si="7"/>
        <v>1</v>
      </c>
      <c r="AI87" s="325">
        <v>300000000</v>
      </c>
      <c r="AJ87" s="329">
        <f t="shared" si="8"/>
        <v>1</v>
      </c>
      <c r="AK87" s="422" t="s">
        <v>175</v>
      </c>
      <c r="AL87" s="421" t="s">
        <v>176</v>
      </c>
      <c r="AM87" s="254"/>
    </row>
    <row r="88" spans="2:39" ht="30" customHeight="1" x14ac:dyDescent="0.2">
      <c r="B88" s="388"/>
      <c r="C88" s="389"/>
      <c r="D88" s="387"/>
      <c r="E88" s="389"/>
      <c r="F88" s="388"/>
      <c r="G88" s="256"/>
      <c r="H88" s="278"/>
      <c r="I88" s="256"/>
      <c r="J88" s="256"/>
      <c r="K88" s="256"/>
      <c r="L88" s="256"/>
      <c r="M88" s="256"/>
      <c r="N88" s="284"/>
      <c r="O88" s="261"/>
      <c r="P88" s="261"/>
      <c r="Q88" s="417"/>
      <c r="R88" s="292"/>
      <c r="S88" s="293"/>
      <c r="T88" s="293"/>
      <c r="U88" s="418"/>
      <c r="V88" s="418"/>
      <c r="W88" s="297"/>
      <c r="X88" s="260"/>
      <c r="Y88" s="306"/>
      <c r="Z88" s="300"/>
      <c r="AA88" s="301"/>
      <c r="AB88" s="340"/>
      <c r="AC88" s="427"/>
      <c r="AD88" s="256"/>
      <c r="AE88" s="429"/>
      <c r="AF88" s="327"/>
      <c r="AG88" s="327"/>
      <c r="AH88" s="324"/>
      <c r="AI88" s="327"/>
      <c r="AJ88" s="331"/>
      <c r="AK88" s="423"/>
      <c r="AL88" s="393"/>
      <c r="AM88" s="256"/>
    </row>
    <row r="89" spans="2:39" ht="51" x14ac:dyDescent="0.2">
      <c r="B89" s="388"/>
      <c r="C89" s="53" t="s">
        <v>48</v>
      </c>
      <c r="D89" s="387"/>
      <c r="E89" s="53" t="s">
        <v>218</v>
      </c>
      <c r="F89" s="388"/>
      <c r="G89" s="128" t="s">
        <v>55</v>
      </c>
      <c r="H89" s="139">
        <v>0.05</v>
      </c>
      <c r="I89" s="128" t="s">
        <v>64</v>
      </c>
      <c r="J89" s="128">
        <v>1</v>
      </c>
      <c r="K89" s="128">
        <v>1</v>
      </c>
      <c r="L89" s="128" t="s">
        <v>66</v>
      </c>
      <c r="M89" s="128">
        <v>0</v>
      </c>
      <c r="N89" s="193" t="s">
        <v>67</v>
      </c>
      <c r="O89" s="191" t="s">
        <v>67</v>
      </c>
      <c r="P89" s="145" t="s">
        <v>67</v>
      </c>
      <c r="Q89" s="128" t="s">
        <v>67</v>
      </c>
      <c r="R89" s="128" t="s">
        <v>67</v>
      </c>
      <c r="S89" s="128" t="s">
        <v>67</v>
      </c>
      <c r="T89" s="128" t="s">
        <v>67</v>
      </c>
      <c r="U89" s="218" t="s">
        <v>67</v>
      </c>
      <c r="V89" s="240" t="s">
        <v>67</v>
      </c>
      <c r="W89" s="248"/>
      <c r="X89" s="128" t="s">
        <v>67</v>
      </c>
      <c r="Y89" s="194" t="s">
        <v>67</v>
      </c>
      <c r="Z89" s="128" t="s">
        <v>67</v>
      </c>
      <c r="AA89" s="301"/>
      <c r="AB89" s="340"/>
      <c r="AC89" s="85" t="s">
        <v>67</v>
      </c>
      <c r="AD89" s="82" t="s">
        <v>67</v>
      </c>
      <c r="AE89" s="82" t="s">
        <v>67</v>
      </c>
      <c r="AF89" s="109" t="s">
        <v>67</v>
      </c>
      <c r="AG89" s="109" t="s">
        <v>67</v>
      </c>
      <c r="AH89" s="109" t="s">
        <v>67</v>
      </c>
      <c r="AI89" s="109" t="s">
        <v>67</v>
      </c>
      <c r="AJ89" s="180" t="s">
        <v>67</v>
      </c>
      <c r="AK89" s="101" t="s">
        <v>175</v>
      </c>
      <c r="AL89" s="94" t="s">
        <v>176</v>
      </c>
      <c r="AM89" s="54"/>
    </row>
    <row r="90" spans="2:39" ht="43.15" customHeight="1" x14ac:dyDescent="0.2">
      <c r="B90" s="388"/>
      <c r="C90" s="408" t="s">
        <v>48</v>
      </c>
      <c r="D90" s="387"/>
      <c r="E90" s="408" t="s">
        <v>218</v>
      </c>
      <c r="F90" s="388"/>
      <c r="G90" s="412" t="s">
        <v>56</v>
      </c>
      <c r="H90" s="415">
        <v>0.05</v>
      </c>
      <c r="I90" s="412" t="s">
        <v>64</v>
      </c>
      <c r="J90" s="412">
        <v>0</v>
      </c>
      <c r="K90" s="412">
        <v>1</v>
      </c>
      <c r="L90" s="412" t="s">
        <v>66</v>
      </c>
      <c r="M90" s="279">
        <v>1</v>
      </c>
      <c r="N90" s="282">
        <f>+SUMPRODUCT(R90*W90)</f>
        <v>1</v>
      </c>
      <c r="O90" s="261">
        <f>+SUMPRODUCT(V90)</f>
        <v>1</v>
      </c>
      <c r="P90" s="350">
        <f>+SUMPRODUCT(R90*W90)</f>
        <v>1</v>
      </c>
      <c r="Q90" s="260" t="s">
        <v>134</v>
      </c>
      <c r="R90" s="301">
        <v>1</v>
      </c>
      <c r="S90" s="301">
        <v>0</v>
      </c>
      <c r="T90" s="301">
        <v>0</v>
      </c>
      <c r="U90" s="301">
        <v>0</v>
      </c>
      <c r="V90" s="301">
        <v>1</v>
      </c>
      <c r="W90" s="261">
        <f>+SUMPRODUCT(S90:V92)</f>
        <v>1</v>
      </c>
      <c r="X90" s="260" t="s">
        <v>69</v>
      </c>
      <c r="Y90" s="296" t="s">
        <v>240</v>
      </c>
      <c r="Z90" s="260" t="s">
        <v>241</v>
      </c>
      <c r="AA90" s="301"/>
      <c r="AB90" s="340"/>
      <c r="AC90" s="85" t="s">
        <v>170</v>
      </c>
      <c r="AD90" s="85" t="s">
        <v>158</v>
      </c>
      <c r="AE90" s="66">
        <v>51300000</v>
      </c>
      <c r="AF90" s="87">
        <v>51300000</v>
      </c>
      <c r="AG90" s="87">
        <v>51300000</v>
      </c>
      <c r="AH90" s="99">
        <f>+AG90/AF90</f>
        <v>1</v>
      </c>
      <c r="AI90" s="87">
        <v>51300000</v>
      </c>
      <c r="AJ90" s="177">
        <f>+AI90/AF90</f>
        <v>1</v>
      </c>
      <c r="AK90" s="101" t="s">
        <v>175</v>
      </c>
      <c r="AL90" s="94" t="s">
        <v>176</v>
      </c>
      <c r="AM90" s="85"/>
    </row>
    <row r="91" spans="2:39" ht="13.9" customHeight="1" x14ac:dyDescent="0.2">
      <c r="B91" s="388"/>
      <c r="C91" s="388"/>
      <c r="D91" s="387"/>
      <c r="E91" s="388"/>
      <c r="F91" s="388"/>
      <c r="G91" s="414"/>
      <c r="H91" s="395"/>
      <c r="I91" s="414"/>
      <c r="J91" s="414"/>
      <c r="K91" s="414"/>
      <c r="L91" s="414"/>
      <c r="M91" s="281"/>
      <c r="N91" s="283"/>
      <c r="O91" s="261"/>
      <c r="P91" s="350"/>
      <c r="Q91" s="260"/>
      <c r="R91" s="301"/>
      <c r="S91" s="301"/>
      <c r="T91" s="301"/>
      <c r="U91" s="301"/>
      <c r="V91" s="301"/>
      <c r="W91" s="261"/>
      <c r="X91" s="260"/>
      <c r="Y91" s="296"/>
      <c r="Z91" s="260"/>
      <c r="AA91" s="301"/>
      <c r="AB91" s="340"/>
      <c r="AC91" s="85" t="s">
        <v>211</v>
      </c>
      <c r="AD91" s="85" t="s">
        <v>212</v>
      </c>
      <c r="AE91" s="66">
        <v>0</v>
      </c>
      <c r="AF91" s="87">
        <v>406859568.88999999</v>
      </c>
      <c r="AG91" s="87">
        <v>406859568</v>
      </c>
      <c r="AH91" s="99">
        <f>+AG91/AF91</f>
        <v>0.99999999781251303</v>
      </c>
      <c r="AI91" s="87">
        <v>406859568</v>
      </c>
      <c r="AJ91" s="177">
        <f>+AI91/AF91</f>
        <v>0.99999999781251303</v>
      </c>
      <c r="AK91" s="101"/>
      <c r="AL91" s="94"/>
      <c r="AM91" s="85"/>
    </row>
    <row r="92" spans="2:39" ht="13.9" customHeight="1" x14ac:dyDescent="0.2">
      <c r="B92" s="388"/>
      <c r="C92" s="389"/>
      <c r="D92" s="387"/>
      <c r="E92" s="389"/>
      <c r="F92" s="388"/>
      <c r="G92" s="413"/>
      <c r="H92" s="416"/>
      <c r="I92" s="413"/>
      <c r="J92" s="413"/>
      <c r="K92" s="413"/>
      <c r="L92" s="413"/>
      <c r="M92" s="280"/>
      <c r="N92" s="284"/>
      <c r="O92" s="261"/>
      <c r="P92" s="350"/>
      <c r="Q92" s="260"/>
      <c r="R92" s="301">
        <v>1</v>
      </c>
      <c r="S92" s="301"/>
      <c r="T92" s="301"/>
      <c r="U92" s="301"/>
      <c r="V92" s="301"/>
      <c r="W92" s="261"/>
      <c r="X92" s="260" t="s">
        <v>69</v>
      </c>
      <c r="Y92" s="296"/>
      <c r="Z92" s="260"/>
      <c r="AA92" s="301"/>
      <c r="AB92" s="340"/>
      <c r="AC92" s="127" t="s">
        <v>169</v>
      </c>
      <c r="AD92" s="54" t="s">
        <v>160</v>
      </c>
      <c r="AE92" s="66">
        <v>0</v>
      </c>
      <c r="AF92" s="87">
        <v>19885300</v>
      </c>
      <c r="AG92" s="87">
        <v>19885300</v>
      </c>
      <c r="AH92" s="99">
        <f>+AG92/AF92</f>
        <v>1</v>
      </c>
      <c r="AI92" s="87">
        <v>19885300</v>
      </c>
      <c r="AJ92" s="177">
        <f>+AI92/AF92</f>
        <v>1</v>
      </c>
      <c r="AK92" s="101" t="s">
        <v>175</v>
      </c>
      <c r="AL92" s="94" t="s">
        <v>176</v>
      </c>
      <c r="AM92" s="54"/>
    </row>
    <row r="93" spans="2:39" ht="30" customHeight="1" x14ac:dyDescent="0.2">
      <c r="B93" s="388"/>
      <c r="C93" s="408" t="s">
        <v>48</v>
      </c>
      <c r="D93" s="387"/>
      <c r="E93" s="408" t="s">
        <v>218</v>
      </c>
      <c r="F93" s="388"/>
      <c r="G93" s="412" t="s">
        <v>57</v>
      </c>
      <c r="H93" s="415">
        <v>0.1</v>
      </c>
      <c r="I93" s="412" t="s">
        <v>64</v>
      </c>
      <c r="J93" s="412">
        <v>0</v>
      </c>
      <c r="K93" s="412">
        <v>1</v>
      </c>
      <c r="L93" s="412" t="s">
        <v>66</v>
      </c>
      <c r="M93" s="279">
        <v>0</v>
      </c>
      <c r="N93" s="282" t="s">
        <v>67</v>
      </c>
      <c r="O93" s="261" t="s">
        <v>67</v>
      </c>
      <c r="P93" s="350" t="s">
        <v>67</v>
      </c>
      <c r="Q93" s="299" t="s">
        <v>67</v>
      </c>
      <c r="R93" s="299" t="s">
        <v>67</v>
      </c>
      <c r="S93" s="299" t="s">
        <v>67</v>
      </c>
      <c r="T93" s="299" t="s">
        <v>67</v>
      </c>
      <c r="U93" s="260" t="s">
        <v>67</v>
      </c>
      <c r="V93" s="260" t="s">
        <v>67</v>
      </c>
      <c r="W93" s="248"/>
      <c r="X93" s="299" t="s">
        <v>67</v>
      </c>
      <c r="Y93" s="296" t="s">
        <v>67</v>
      </c>
      <c r="Z93" s="299" t="s">
        <v>67</v>
      </c>
      <c r="AA93" s="301"/>
      <c r="AB93" s="340"/>
      <c r="AC93" s="260" t="s">
        <v>67</v>
      </c>
      <c r="AD93" s="254" t="s">
        <v>67</v>
      </c>
      <c r="AE93" s="254" t="s">
        <v>67</v>
      </c>
      <c r="AF93" s="334" t="s">
        <v>67</v>
      </c>
      <c r="AG93" s="334" t="s">
        <v>67</v>
      </c>
      <c r="AH93" s="334" t="s">
        <v>67</v>
      </c>
      <c r="AI93" s="334" t="s">
        <v>67</v>
      </c>
      <c r="AJ93" s="332" t="s">
        <v>67</v>
      </c>
      <c r="AK93" s="101" t="s">
        <v>175</v>
      </c>
      <c r="AL93" s="94" t="s">
        <v>176</v>
      </c>
      <c r="AM93" s="254"/>
    </row>
    <row r="94" spans="2:39" ht="30" customHeight="1" x14ac:dyDescent="0.2">
      <c r="B94" s="388"/>
      <c r="C94" s="389"/>
      <c r="D94" s="387"/>
      <c r="E94" s="389"/>
      <c r="F94" s="388"/>
      <c r="G94" s="413"/>
      <c r="H94" s="416"/>
      <c r="I94" s="413"/>
      <c r="J94" s="413"/>
      <c r="K94" s="413"/>
      <c r="L94" s="413"/>
      <c r="M94" s="280"/>
      <c r="N94" s="284"/>
      <c r="O94" s="261"/>
      <c r="P94" s="350"/>
      <c r="Q94" s="299"/>
      <c r="R94" s="299"/>
      <c r="S94" s="299"/>
      <c r="T94" s="299"/>
      <c r="U94" s="260"/>
      <c r="V94" s="260"/>
      <c r="W94" s="248"/>
      <c r="X94" s="299"/>
      <c r="Y94" s="296"/>
      <c r="Z94" s="299"/>
      <c r="AA94" s="301"/>
      <c r="AB94" s="340"/>
      <c r="AC94" s="260"/>
      <c r="AD94" s="256"/>
      <c r="AE94" s="256"/>
      <c r="AF94" s="335"/>
      <c r="AG94" s="335"/>
      <c r="AH94" s="335"/>
      <c r="AI94" s="335"/>
      <c r="AJ94" s="333"/>
      <c r="AK94" s="101" t="s">
        <v>175</v>
      </c>
      <c r="AL94" s="94" t="s">
        <v>176</v>
      </c>
      <c r="AM94" s="256"/>
    </row>
    <row r="95" spans="2:39" ht="51" x14ac:dyDescent="0.2">
      <c r="B95" s="388"/>
      <c r="C95" s="53" t="s">
        <v>48</v>
      </c>
      <c r="D95" s="387"/>
      <c r="E95" s="53" t="s">
        <v>218</v>
      </c>
      <c r="F95" s="388"/>
      <c r="G95" s="128" t="s">
        <v>58</v>
      </c>
      <c r="H95" s="139">
        <v>0.1</v>
      </c>
      <c r="I95" s="128" t="s">
        <v>64</v>
      </c>
      <c r="J95" s="128">
        <v>0</v>
      </c>
      <c r="K95" s="128">
        <v>1</v>
      </c>
      <c r="L95" s="128" t="s">
        <v>66</v>
      </c>
      <c r="M95" s="128">
        <v>0</v>
      </c>
      <c r="N95" s="193" t="s">
        <v>67</v>
      </c>
      <c r="O95" s="191" t="s">
        <v>67</v>
      </c>
      <c r="P95" s="145" t="s">
        <v>67</v>
      </c>
      <c r="Q95" s="128" t="s">
        <v>67</v>
      </c>
      <c r="R95" s="128" t="s">
        <v>67</v>
      </c>
      <c r="S95" s="128" t="s">
        <v>67</v>
      </c>
      <c r="T95" s="128" t="s">
        <v>67</v>
      </c>
      <c r="U95" s="218" t="s">
        <v>67</v>
      </c>
      <c r="V95" s="240" t="s">
        <v>67</v>
      </c>
      <c r="W95" s="248"/>
      <c r="X95" s="128" t="s">
        <v>67</v>
      </c>
      <c r="Y95" s="194" t="s">
        <v>67</v>
      </c>
      <c r="Z95" s="128" t="s">
        <v>67</v>
      </c>
      <c r="AA95" s="301"/>
      <c r="AB95" s="340"/>
      <c r="AC95" s="85" t="s">
        <v>67</v>
      </c>
      <c r="AD95" s="82" t="s">
        <v>67</v>
      </c>
      <c r="AE95" s="82" t="s">
        <v>67</v>
      </c>
      <c r="AF95" s="109" t="s">
        <v>67</v>
      </c>
      <c r="AG95" s="109" t="s">
        <v>67</v>
      </c>
      <c r="AH95" s="109" t="s">
        <v>67</v>
      </c>
      <c r="AI95" s="109" t="s">
        <v>67</v>
      </c>
      <c r="AJ95" s="180" t="s">
        <v>67</v>
      </c>
      <c r="AK95" s="101" t="s">
        <v>175</v>
      </c>
      <c r="AL95" s="94" t="s">
        <v>176</v>
      </c>
      <c r="AM95" s="54"/>
    </row>
    <row r="96" spans="2:39" ht="28.5" customHeight="1" x14ac:dyDescent="0.2">
      <c r="B96" s="388"/>
      <c r="C96" s="408" t="s">
        <v>48</v>
      </c>
      <c r="D96" s="387"/>
      <c r="E96" s="408" t="s">
        <v>218</v>
      </c>
      <c r="F96" s="388"/>
      <c r="G96" s="254" t="s">
        <v>59</v>
      </c>
      <c r="H96" s="277">
        <v>0.1</v>
      </c>
      <c r="I96" s="254" t="s">
        <v>64</v>
      </c>
      <c r="J96" s="254">
        <v>0</v>
      </c>
      <c r="K96" s="254">
        <v>1</v>
      </c>
      <c r="L96" s="254" t="s">
        <v>66</v>
      </c>
      <c r="M96" s="254">
        <v>1</v>
      </c>
      <c r="N96" s="282">
        <f>+SUMPRODUCT(R96*W96)</f>
        <v>1</v>
      </c>
      <c r="O96" s="261">
        <f>SUMPRODUCT(R96*V96)</f>
        <v>0.27</v>
      </c>
      <c r="P96" s="261">
        <f>+SUMPRODUCT(R96*W96)</f>
        <v>1</v>
      </c>
      <c r="Q96" s="300" t="s">
        <v>135</v>
      </c>
      <c r="R96" s="301">
        <v>1</v>
      </c>
      <c r="S96" s="301">
        <v>0</v>
      </c>
      <c r="T96" s="301">
        <v>0.33</v>
      </c>
      <c r="U96" s="301">
        <v>0.4</v>
      </c>
      <c r="V96" s="301">
        <v>0.27</v>
      </c>
      <c r="W96" s="261">
        <f>+SUMPRODUCT(S96:V98)</f>
        <v>1</v>
      </c>
      <c r="X96" s="260" t="s">
        <v>69</v>
      </c>
      <c r="Y96" s="296" t="s">
        <v>294</v>
      </c>
      <c r="Z96" s="260" t="s">
        <v>200</v>
      </c>
      <c r="AA96" s="301"/>
      <c r="AB96" s="340"/>
      <c r="AC96" s="254" t="s">
        <v>210</v>
      </c>
      <c r="AD96" s="254" t="s">
        <v>207</v>
      </c>
      <c r="AE96" s="428">
        <v>0</v>
      </c>
      <c r="AF96" s="325">
        <v>0</v>
      </c>
      <c r="AG96" s="334">
        <v>0</v>
      </c>
      <c r="AH96" s="451">
        <v>0</v>
      </c>
      <c r="AI96" s="334">
        <v>0</v>
      </c>
      <c r="AJ96" s="449">
        <v>0</v>
      </c>
      <c r="AK96" s="422" t="s">
        <v>175</v>
      </c>
      <c r="AL96" s="421" t="s">
        <v>176</v>
      </c>
      <c r="AM96" s="254"/>
    </row>
    <row r="97" spans="2:39" ht="16.149999999999999" customHeight="1" x14ac:dyDescent="0.2">
      <c r="B97" s="388"/>
      <c r="C97" s="388"/>
      <c r="D97" s="387"/>
      <c r="E97" s="388"/>
      <c r="F97" s="388"/>
      <c r="G97" s="255"/>
      <c r="H97" s="387"/>
      <c r="I97" s="255"/>
      <c r="J97" s="255"/>
      <c r="K97" s="255"/>
      <c r="L97" s="255"/>
      <c r="M97" s="255"/>
      <c r="N97" s="283"/>
      <c r="O97" s="261"/>
      <c r="P97" s="261"/>
      <c r="Q97" s="300"/>
      <c r="R97" s="301"/>
      <c r="S97" s="301"/>
      <c r="T97" s="301"/>
      <c r="U97" s="301"/>
      <c r="V97" s="301"/>
      <c r="W97" s="261"/>
      <c r="X97" s="260"/>
      <c r="Y97" s="296"/>
      <c r="Z97" s="260"/>
      <c r="AA97" s="301"/>
      <c r="AB97" s="340"/>
      <c r="AC97" s="256"/>
      <c r="AD97" s="256"/>
      <c r="AE97" s="429"/>
      <c r="AF97" s="327"/>
      <c r="AG97" s="335"/>
      <c r="AH97" s="452"/>
      <c r="AI97" s="335"/>
      <c r="AJ97" s="450"/>
      <c r="AK97" s="423"/>
      <c r="AL97" s="393"/>
      <c r="AM97" s="255"/>
    </row>
    <row r="98" spans="2:39" ht="30" x14ac:dyDescent="0.2">
      <c r="B98" s="388"/>
      <c r="C98" s="389"/>
      <c r="D98" s="278"/>
      <c r="E98" s="389"/>
      <c r="F98" s="389"/>
      <c r="G98" s="255"/>
      <c r="H98" s="387"/>
      <c r="I98" s="255"/>
      <c r="J98" s="255"/>
      <c r="K98" s="255"/>
      <c r="L98" s="255"/>
      <c r="M98" s="255"/>
      <c r="N98" s="283"/>
      <c r="O98" s="351"/>
      <c r="P98" s="351"/>
      <c r="Q98" s="275"/>
      <c r="R98" s="301"/>
      <c r="S98" s="301"/>
      <c r="T98" s="301"/>
      <c r="U98" s="301"/>
      <c r="V98" s="301"/>
      <c r="W98" s="261"/>
      <c r="X98" s="260"/>
      <c r="Y98" s="296"/>
      <c r="Z98" s="260"/>
      <c r="AA98" s="301"/>
      <c r="AB98" s="340"/>
      <c r="AC98" s="78" t="s">
        <v>220</v>
      </c>
      <c r="AD98" s="211" t="s">
        <v>207</v>
      </c>
      <c r="AE98" s="199">
        <v>0</v>
      </c>
      <c r="AF98" s="200">
        <f>86947980+300000000</f>
        <v>386947980</v>
      </c>
      <c r="AG98" s="226">
        <v>386947980</v>
      </c>
      <c r="AH98" s="204">
        <f>+AG98/AF98</f>
        <v>1</v>
      </c>
      <c r="AI98" s="226">
        <v>386947980</v>
      </c>
      <c r="AJ98" s="203">
        <f>+AI98/AF98</f>
        <v>1</v>
      </c>
      <c r="AK98" s="212" t="s">
        <v>175</v>
      </c>
      <c r="AL98" s="201" t="s">
        <v>176</v>
      </c>
      <c r="AM98" s="255"/>
    </row>
    <row r="99" spans="2:39" ht="30" x14ac:dyDescent="0.2">
      <c r="B99" s="388"/>
      <c r="C99" s="408" t="s">
        <v>60</v>
      </c>
      <c r="D99" s="277">
        <v>0.2</v>
      </c>
      <c r="E99" s="408" t="s">
        <v>219</v>
      </c>
      <c r="F99" s="409">
        <v>1</v>
      </c>
      <c r="G99" s="260" t="s">
        <v>61</v>
      </c>
      <c r="H99" s="301">
        <v>0.35</v>
      </c>
      <c r="I99" s="260" t="s">
        <v>64</v>
      </c>
      <c r="J99" s="260">
        <v>4</v>
      </c>
      <c r="K99" s="260">
        <v>5</v>
      </c>
      <c r="L99" s="260" t="s">
        <v>66</v>
      </c>
      <c r="M99" s="260">
        <v>1</v>
      </c>
      <c r="N99" s="352">
        <f>+SUMPRODUCT(R100*W100)</f>
        <v>1</v>
      </c>
      <c r="O99" s="261">
        <f>SUMPRODUCT(R99*V99)</f>
        <v>0.2</v>
      </c>
      <c r="P99" s="261">
        <f>+SUMPRODUCT(R99*W99)</f>
        <v>1</v>
      </c>
      <c r="Q99" s="77" t="s">
        <v>136</v>
      </c>
      <c r="R99" s="152">
        <v>1</v>
      </c>
      <c r="S99" s="152">
        <f>+SUMPRODUCT($R$100*S100)</f>
        <v>0.1</v>
      </c>
      <c r="T99" s="152">
        <f>+SUMPRODUCT($R$100*T100)</f>
        <v>0.5</v>
      </c>
      <c r="U99" s="221">
        <f>+SUMPRODUCT($R$100*U100)</f>
        <v>0.2</v>
      </c>
      <c r="V99" s="242">
        <f>+SUMPRODUCT($R$100*V100)</f>
        <v>0.2</v>
      </c>
      <c r="W99" s="242">
        <f>+SUMPRODUCT(S99:V99)</f>
        <v>1</v>
      </c>
      <c r="X99" s="53"/>
      <c r="Y99" s="196"/>
      <c r="Z99" s="77"/>
      <c r="AA99" s="301" t="s">
        <v>153</v>
      </c>
      <c r="AB99" s="340" t="s">
        <v>196</v>
      </c>
      <c r="AC99" s="53" t="s">
        <v>67</v>
      </c>
      <c r="AD99" s="53" t="s">
        <v>67</v>
      </c>
      <c r="AE99" s="53" t="s">
        <v>67</v>
      </c>
      <c r="AF99" s="107" t="s">
        <v>67</v>
      </c>
      <c r="AG99" s="107" t="s">
        <v>67</v>
      </c>
      <c r="AH99" s="107" t="s">
        <v>67</v>
      </c>
      <c r="AI99" s="107" t="s">
        <v>67</v>
      </c>
      <c r="AJ99" s="107" t="s">
        <v>67</v>
      </c>
      <c r="AK99" s="101" t="s">
        <v>175</v>
      </c>
      <c r="AL99" s="94" t="s">
        <v>176</v>
      </c>
      <c r="AM99" s="53"/>
    </row>
    <row r="100" spans="2:39" ht="192.6" customHeight="1" x14ac:dyDescent="0.2">
      <c r="B100" s="388"/>
      <c r="C100" s="389"/>
      <c r="D100" s="387"/>
      <c r="E100" s="389"/>
      <c r="F100" s="388"/>
      <c r="G100" s="260"/>
      <c r="H100" s="301"/>
      <c r="I100" s="260"/>
      <c r="J100" s="260"/>
      <c r="K100" s="260"/>
      <c r="L100" s="260"/>
      <c r="M100" s="260"/>
      <c r="N100" s="352"/>
      <c r="O100" s="261"/>
      <c r="P100" s="261"/>
      <c r="Q100" s="76" t="s">
        <v>137</v>
      </c>
      <c r="R100" s="55">
        <v>1</v>
      </c>
      <c r="S100" s="55">
        <v>0.1</v>
      </c>
      <c r="T100" s="55">
        <v>0.5</v>
      </c>
      <c r="U100" s="220">
        <v>0.2</v>
      </c>
      <c r="V100" s="236">
        <v>0.2</v>
      </c>
      <c r="W100" s="242">
        <f>+SUMPRODUCT(S100:V100)</f>
        <v>1</v>
      </c>
      <c r="X100" s="85" t="s">
        <v>69</v>
      </c>
      <c r="Y100" s="195" t="s">
        <v>203</v>
      </c>
      <c r="Z100" s="76" t="s">
        <v>234</v>
      </c>
      <c r="AA100" s="301"/>
      <c r="AB100" s="340"/>
      <c r="AC100" s="184" t="s">
        <v>171</v>
      </c>
      <c r="AD100" s="85" t="s">
        <v>156</v>
      </c>
      <c r="AE100" s="66">
        <v>104502197</v>
      </c>
      <c r="AF100" s="87">
        <v>104502197</v>
      </c>
      <c r="AG100" s="87">
        <v>104502197</v>
      </c>
      <c r="AH100" s="183">
        <f>+AG100/AF100</f>
        <v>1</v>
      </c>
      <c r="AI100" s="142">
        <v>104502197</v>
      </c>
      <c r="AJ100" s="183">
        <f>+AI100/AF100</f>
        <v>1</v>
      </c>
      <c r="AK100" s="101" t="s">
        <v>175</v>
      </c>
      <c r="AL100" s="94" t="s">
        <v>176</v>
      </c>
      <c r="AM100" s="85"/>
    </row>
    <row r="101" spans="2:39" ht="30" customHeight="1" x14ac:dyDescent="0.2">
      <c r="B101" s="388"/>
      <c r="C101" s="408" t="s">
        <v>60</v>
      </c>
      <c r="D101" s="387"/>
      <c r="E101" s="408" t="s">
        <v>219</v>
      </c>
      <c r="F101" s="388"/>
      <c r="G101" s="255" t="s">
        <v>62</v>
      </c>
      <c r="H101" s="387">
        <v>0.45</v>
      </c>
      <c r="I101" s="255" t="s">
        <v>64</v>
      </c>
      <c r="J101" s="255">
        <v>3</v>
      </c>
      <c r="K101" s="255">
        <v>3</v>
      </c>
      <c r="L101" s="255" t="s">
        <v>65</v>
      </c>
      <c r="M101" s="255">
        <v>3</v>
      </c>
      <c r="N101" s="283">
        <f>+SUMPRODUCT(R101*W101+R104*W104+R110*W110)*M101</f>
        <v>3.0006818181818184</v>
      </c>
      <c r="O101" s="349">
        <f>+SUMPRODUCT(R101*V101)+(R104*V104)+(R110*V110)</f>
        <v>0.19949999999999998</v>
      </c>
      <c r="P101" s="263">
        <f>+SUMPRODUCT(R101*W101)+(R104*W104)+(R110*W110)</f>
        <v>1.0002272727272727</v>
      </c>
      <c r="Q101" s="175" t="s">
        <v>138</v>
      </c>
      <c r="R101" s="160">
        <v>0.35</v>
      </c>
      <c r="S101" s="160">
        <f>+SUM(S102:S103)</f>
        <v>0.2</v>
      </c>
      <c r="T101" s="160">
        <f>+SUMPRODUCT(T102:T103)</f>
        <v>0.05</v>
      </c>
      <c r="U101" s="221">
        <f>+SUMPRODUCT(U102:U103)</f>
        <v>0.5</v>
      </c>
      <c r="V101" s="242">
        <f>+SUMPRODUCT(V102:V103)</f>
        <v>0.25</v>
      </c>
      <c r="W101" s="239">
        <f t="shared" ref="W101:W103" si="9">+SUMPRODUCT(S101:V101)</f>
        <v>1</v>
      </c>
      <c r="X101" s="53"/>
      <c r="Y101" s="196"/>
      <c r="Z101" s="77"/>
      <c r="AA101" s="301"/>
      <c r="AB101" s="340"/>
      <c r="AC101" s="347" t="s">
        <v>174</v>
      </c>
      <c r="AD101" s="338" t="s">
        <v>160</v>
      </c>
      <c r="AE101" s="345">
        <v>0</v>
      </c>
      <c r="AF101" s="336">
        <v>363000000</v>
      </c>
      <c r="AG101" s="336">
        <v>363000000</v>
      </c>
      <c r="AH101" s="328">
        <f>+AG101/AF101</f>
        <v>1</v>
      </c>
      <c r="AI101" s="336">
        <v>363000000</v>
      </c>
      <c r="AJ101" s="321">
        <f>+AI101/AF101</f>
        <v>1</v>
      </c>
      <c r="AK101" s="181" t="s">
        <v>175</v>
      </c>
      <c r="AL101" s="176" t="s">
        <v>176</v>
      </c>
      <c r="AM101" s="182"/>
    </row>
    <row r="102" spans="2:39" ht="108" customHeight="1" x14ac:dyDescent="0.2">
      <c r="B102" s="388"/>
      <c r="C102" s="388"/>
      <c r="D102" s="387"/>
      <c r="E102" s="388"/>
      <c r="F102" s="388"/>
      <c r="G102" s="255"/>
      <c r="H102" s="387"/>
      <c r="I102" s="255"/>
      <c r="J102" s="255"/>
      <c r="K102" s="255"/>
      <c r="L102" s="255"/>
      <c r="M102" s="255"/>
      <c r="N102" s="283"/>
      <c r="O102" s="285"/>
      <c r="P102" s="264"/>
      <c r="Q102" s="76" t="s">
        <v>139</v>
      </c>
      <c r="R102" s="55">
        <v>0.5</v>
      </c>
      <c r="S102" s="55">
        <v>0.1</v>
      </c>
      <c r="T102" s="55">
        <v>0.05</v>
      </c>
      <c r="U102" s="220">
        <v>0.2</v>
      </c>
      <c r="V102" s="236">
        <v>0.15</v>
      </c>
      <c r="W102" s="242">
        <f>+SUMPRODUCT(S102:V102)</f>
        <v>0.5</v>
      </c>
      <c r="X102" s="85" t="s">
        <v>69</v>
      </c>
      <c r="Y102" s="195" t="s">
        <v>295</v>
      </c>
      <c r="Z102" s="76" t="s">
        <v>202</v>
      </c>
      <c r="AA102" s="301"/>
      <c r="AB102" s="340"/>
      <c r="AC102" s="348"/>
      <c r="AD102" s="339"/>
      <c r="AE102" s="345"/>
      <c r="AF102" s="336"/>
      <c r="AG102" s="336"/>
      <c r="AH102" s="328"/>
      <c r="AI102" s="336"/>
      <c r="AJ102" s="321"/>
      <c r="AK102" s="101" t="s">
        <v>175</v>
      </c>
      <c r="AL102" s="94" t="s">
        <v>176</v>
      </c>
      <c r="AM102" s="59"/>
    </row>
    <row r="103" spans="2:39" ht="54.75" customHeight="1" x14ac:dyDescent="0.2">
      <c r="B103" s="388"/>
      <c r="C103" s="388"/>
      <c r="D103" s="387"/>
      <c r="E103" s="388"/>
      <c r="F103" s="388"/>
      <c r="G103" s="255"/>
      <c r="H103" s="387"/>
      <c r="I103" s="255"/>
      <c r="J103" s="255"/>
      <c r="K103" s="255"/>
      <c r="L103" s="255"/>
      <c r="M103" s="255"/>
      <c r="N103" s="283"/>
      <c r="O103" s="285"/>
      <c r="P103" s="264"/>
      <c r="Q103" s="76" t="s">
        <v>140</v>
      </c>
      <c r="R103" s="55">
        <v>0.5</v>
      </c>
      <c r="S103" s="55">
        <v>0.1</v>
      </c>
      <c r="T103" s="55">
        <v>0</v>
      </c>
      <c r="U103" s="220">
        <v>0.3</v>
      </c>
      <c r="V103" s="236">
        <v>0.1</v>
      </c>
      <c r="W103" s="242">
        <f t="shared" si="9"/>
        <v>0.5</v>
      </c>
      <c r="X103" s="85" t="s">
        <v>69</v>
      </c>
      <c r="Y103" s="195" t="s">
        <v>299</v>
      </c>
      <c r="Z103" s="76" t="s">
        <v>202</v>
      </c>
      <c r="AA103" s="301"/>
      <c r="AB103" s="340"/>
      <c r="AC103" s="348"/>
      <c r="AD103" s="339"/>
      <c r="AE103" s="345"/>
      <c r="AF103" s="336"/>
      <c r="AG103" s="336"/>
      <c r="AH103" s="328"/>
      <c r="AI103" s="336"/>
      <c r="AJ103" s="321"/>
      <c r="AK103" s="101" t="s">
        <v>175</v>
      </c>
      <c r="AL103" s="94" t="s">
        <v>176</v>
      </c>
      <c r="AM103" s="430"/>
    </row>
    <row r="104" spans="2:39" ht="30" x14ac:dyDescent="0.2">
      <c r="B104" s="388"/>
      <c r="C104" s="388"/>
      <c r="D104" s="387"/>
      <c r="E104" s="388"/>
      <c r="F104" s="388"/>
      <c r="G104" s="255"/>
      <c r="H104" s="387"/>
      <c r="I104" s="255"/>
      <c r="J104" s="255"/>
      <c r="K104" s="255"/>
      <c r="L104" s="255"/>
      <c r="M104" s="255"/>
      <c r="N104" s="283"/>
      <c r="O104" s="285"/>
      <c r="P104" s="264"/>
      <c r="Q104" s="158" t="s">
        <v>141</v>
      </c>
      <c r="R104" s="160">
        <v>0.4</v>
      </c>
      <c r="S104" s="160">
        <f>+S105*R105+S106*R106+S107*R107+S108*R108+S109*R109</f>
        <v>0.06</v>
      </c>
      <c r="T104" s="160">
        <f>+T105*R105+T106*R106+T107*R107+T108*R108+T109*R109</f>
        <v>0.28200000000000003</v>
      </c>
      <c r="U104" s="221">
        <f>+U105*R105+U106*R106+U107*R107+U108*R108+U109*R109</f>
        <v>0.54999999999999993</v>
      </c>
      <c r="V104" s="242">
        <f>+V105*U105+V106*U106+V107*U107+V108*U108+V109*U109</f>
        <v>0.18</v>
      </c>
      <c r="W104" s="239">
        <f>+SUMPRODUCT(W105:W109)</f>
        <v>1</v>
      </c>
      <c r="X104" s="53"/>
      <c r="Y104" s="196"/>
      <c r="Z104" s="77"/>
      <c r="AA104" s="301"/>
      <c r="AB104" s="340"/>
      <c r="AC104" s="348"/>
      <c r="AD104" s="339"/>
      <c r="AE104" s="345"/>
      <c r="AF104" s="336"/>
      <c r="AG104" s="336"/>
      <c r="AH104" s="328"/>
      <c r="AI104" s="336"/>
      <c r="AJ104" s="321"/>
      <c r="AK104" s="101" t="s">
        <v>175</v>
      </c>
      <c r="AL104" s="94" t="s">
        <v>176</v>
      </c>
      <c r="AM104" s="431"/>
    </row>
    <row r="105" spans="2:39" ht="48.6" customHeight="1" x14ac:dyDescent="0.2">
      <c r="B105" s="388"/>
      <c r="C105" s="388"/>
      <c r="D105" s="387"/>
      <c r="E105" s="388"/>
      <c r="F105" s="388"/>
      <c r="G105" s="255"/>
      <c r="H105" s="387"/>
      <c r="I105" s="255"/>
      <c r="J105" s="255"/>
      <c r="K105" s="255"/>
      <c r="L105" s="255"/>
      <c r="M105" s="255"/>
      <c r="N105" s="283"/>
      <c r="O105" s="285"/>
      <c r="P105" s="264"/>
      <c r="Q105" s="76" t="s">
        <v>142</v>
      </c>
      <c r="R105" s="55">
        <v>0.3</v>
      </c>
      <c r="S105" s="55">
        <v>0.1</v>
      </c>
      <c r="T105" s="55">
        <v>0.22</v>
      </c>
      <c r="U105" s="220">
        <v>0.5</v>
      </c>
      <c r="V105" s="236">
        <v>0.18</v>
      </c>
      <c r="W105" s="242">
        <f t="shared" ref="W105:W109" si="10">+SUMPRODUCT(S105:V105*R105)</f>
        <v>0.3</v>
      </c>
      <c r="X105" s="85" t="s">
        <v>69</v>
      </c>
      <c r="Y105" s="195" t="s">
        <v>296</v>
      </c>
      <c r="Z105" s="76" t="s">
        <v>202</v>
      </c>
      <c r="AA105" s="301"/>
      <c r="AB105" s="340"/>
      <c r="AC105" s="348"/>
      <c r="AD105" s="339"/>
      <c r="AE105" s="345"/>
      <c r="AF105" s="336"/>
      <c r="AG105" s="336"/>
      <c r="AH105" s="328"/>
      <c r="AI105" s="336"/>
      <c r="AJ105" s="321"/>
      <c r="AK105" s="101" t="s">
        <v>175</v>
      </c>
      <c r="AL105" s="94" t="s">
        <v>176</v>
      </c>
      <c r="AM105" s="432"/>
    </row>
    <row r="106" spans="2:39" ht="48.6" customHeight="1" x14ac:dyDescent="0.2">
      <c r="B106" s="388"/>
      <c r="C106" s="388"/>
      <c r="D106" s="387"/>
      <c r="E106" s="388"/>
      <c r="F106" s="388"/>
      <c r="G106" s="255"/>
      <c r="H106" s="387"/>
      <c r="I106" s="255"/>
      <c r="J106" s="255"/>
      <c r="K106" s="255"/>
      <c r="L106" s="255"/>
      <c r="M106" s="255"/>
      <c r="N106" s="283"/>
      <c r="O106" s="285"/>
      <c r="P106" s="264"/>
      <c r="Q106" s="76" t="s">
        <v>143</v>
      </c>
      <c r="R106" s="55">
        <v>0.3</v>
      </c>
      <c r="S106" s="55">
        <v>0.1</v>
      </c>
      <c r="T106" s="55">
        <v>0.22</v>
      </c>
      <c r="U106" s="220">
        <v>0.5</v>
      </c>
      <c r="V106" s="236">
        <v>0.18</v>
      </c>
      <c r="W106" s="242">
        <f t="shared" si="10"/>
        <v>0.3</v>
      </c>
      <c r="X106" s="85" t="s">
        <v>69</v>
      </c>
      <c r="Y106" s="195" t="s">
        <v>297</v>
      </c>
      <c r="Z106" s="76" t="s">
        <v>202</v>
      </c>
      <c r="AA106" s="301"/>
      <c r="AB106" s="340"/>
      <c r="AC106" s="348"/>
      <c r="AD106" s="308"/>
      <c r="AE106" s="346"/>
      <c r="AF106" s="337"/>
      <c r="AG106" s="337"/>
      <c r="AH106" s="324"/>
      <c r="AI106" s="337"/>
      <c r="AJ106" s="322"/>
      <c r="AK106" s="101" t="s">
        <v>175</v>
      </c>
      <c r="AL106" s="94" t="s">
        <v>176</v>
      </c>
      <c r="AM106" s="60"/>
    </row>
    <row r="107" spans="2:39" ht="48.6" customHeight="1" x14ac:dyDescent="0.2">
      <c r="B107" s="388"/>
      <c r="C107" s="388"/>
      <c r="D107" s="387"/>
      <c r="E107" s="388"/>
      <c r="F107" s="388"/>
      <c r="G107" s="255"/>
      <c r="H107" s="387"/>
      <c r="I107" s="255"/>
      <c r="J107" s="255"/>
      <c r="K107" s="255"/>
      <c r="L107" s="255"/>
      <c r="M107" s="255"/>
      <c r="N107" s="283"/>
      <c r="O107" s="285"/>
      <c r="P107" s="264"/>
      <c r="Q107" s="76" t="s">
        <v>144</v>
      </c>
      <c r="R107" s="55">
        <v>0.15</v>
      </c>
      <c r="S107" s="55">
        <v>0</v>
      </c>
      <c r="T107" s="55">
        <v>0</v>
      </c>
      <c r="U107" s="220">
        <v>1</v>
      </c>
      <c r="V107" s="236"/>
      <c r="W107" s="242">
        <f t="shared" si="10"/>
        <v>0.15</v>
      </c>
      <c r="X107" s="85" t="s">
        <v>69</v>
      </c>
      <c r="Y107" s="195" t="s">
        <v>303</v>
      </c>
      <c r="Z107" s="76" t="s">
        <v>304</v>
      </c>
      <c r="AA107" s="301"/>
      <c r="AB107" s="340"/>
      <c r="AC107" s="185" t="s">
        <v>172</v>
      </c>
      <c r="AD107" s="60" t="s">
        <v>173</v>
      </c>
      <c r="AE107" s="140">
        <v>9000000</v>
      </c>
      <c r="AF107" s="91">
        <v>9000000</v>
      </c>
      <c r="AG107" s="103">
        <v>9000000</v>
      </c>
      <c r="AH107" s="99">
        <f>+AG107/AF107</f>
        <v>1</v>
      </c>
      <c r="AI107" s="103">
        <v>9000000</v>
      </c>
      <c r="AJ107" s="100">
        <f>+AI107/AF107</f>
        <v>1</v>
      </c>
      <c r="AK107" s="101" t="s">
        <v>175</v>
      </c>
      <c r="AL107" s="94" t="s">
        <v>176</v>
      </c>
      <c r="AM107" s="60"/>
    </row>
    <row r="108" spans="2:39" ht="48.6" customHeight="1" x14ac:dyDescent="0.2">
      <c r="B108" s="388"/>
      <c r="C108" s="388"/>
      <c r="D108" s="387"/>
      <c r="E108" s="388"/>
      <c r="F108" s="388"/>
      <c r="G108" s="255"/>
      <c r="H108" s="387"/>
      <c r="I108" s="255"/>
      <c r="J108" s="255"/>
      <c r="K108" s="255"/>
      <c r="L108" s="255"/>
      <c r="M108" s="255"/>
      <c r="N108" s="283"/>
      <c r="O108" s="285"/>
      <c r="P108" s="264"/>
      <c r="Q108" s="76" t="s">
        <v>145</v>
      </c>
      <c r="R108" s="55">
        <v>0.15</v>
      </c>
      <c r="S108" s="55">
        <v>0</v>
      </c>
      <c r="T108" s="55">
        <v>1</v>
      </c>
      <c r="U108" s="220">
        <v>0</v>
      </c>
      <c r="V108" s="236"/>
      <c r="W108" s="242">
        <f t="shared" si="10"/>
        <v>0.15</v>
      </c>
      <c r="X108" s="85" t="s">
        <v>117</v>
      </c>
      <c r="Y108" s="195" t="s">
        <v>298</v>
      </c>
      <c r="Z108" s="76" t="s">
        <v>202</v>
      </c>
      <c r="AA108" s="301"/>
      <c r="AB108" s="340"/>
      <c r="AC108" s="129" t="s">
        <v>172</v>
      </c>
      <c r="AD108" s="61" t="s">
        <v>173</v>
      </c>
      <c r="AE108" s="65">
        <v>5000000</v>
      </c>
      <c r="AF108" s="174">
        <v>0</v>
      </c>
      <c r="AG108" s="104">
        <v>0</v>
      </c>
      <c r="AH108" s="99">
        <v>0</v>
      </c>
      <c r="AI108" s="104">
        <v>0</v>
      </c>
      <c r="AJ108" s="173">
        <v>0</v>
      </c>
      <c r="AK108" s="101" t="s">
        <v>175</v>
      </c>
      <c r="AL108" s="94" t="s">
        <v>176</v>
      </c>
      <c r="AM108" s="61"/>
    </row>
    <row r="109" spans="2:39" ht="48.6" customHeight="1" x14ac:dyDescent="0.2">
      <c r="B109" s="388"/>
      <c r="C109" s="388"/>
      <c r="D109" s="387"/>
      <c r="E109" s="388"/>
      <c r="F109" s="388"/>
      <c r="G109" s="255"/>
      <c r="H109" s="387"/>
      <c r="I109" s="255"/>
      <c r="J109" s="255"/>
      <c r="K109" s="255"/>
      <c r="L109" s="255"/>
      <c r="M109" s="255"/>
      <c r="N109" s="283"/>
      <c r="O109" s="285"/>
      <c r="P109" s="264"/>
      <c r="Q109" s="76" t="s">
        <v>146</v>
      </c>
      <c r="R109" s="55">
        <v>0.1</v>
      </c>
      <c r="S109" s="55">
        <v>0</v>
      </c>
      <c r="T109" s="55">
        <v>0</v>
      </c>
      <c r="U109" s="220">
        <v>1</v>
      </c>
      <c r="V109" s="236"/>
      <c r="W109" s="242">
        <f t="shared" si="10"/>
        <v>0.1</v>
      </c>
      <c r="X109" s="85" t="s">
        <v>69</v>
      </c>
      <c r="Y109" s="195" t="s">
        <v>300</v>
      </c>
      <c r="Z109" s="76" t="s">
        <v>202</v>
      </c>
      <c r="AA109" s="301"/>
      <c r="AB109" s="340"/>
      <c r="AC109" s="130" t="s">
        <v>172</v>
      </c>
      <c r="AD109" s="54" t="s">
        <v>173</v>
      </c>
      <c r="AE109" s="66">
        <v>12300000</v>
      </c>
      <c r="AF109" s="87">
        <v>12300000</v>
      </c>
      <c r="AG109" s="87">
        <v>12300000</v>
      </c>
      <c r="AH109" s="99">
        <f>+AG109/AF109</f>
        <v>1</v>
      </c>
      <c r="AI109" s="87">
        <v>12300000</v>
      </c>
      <c r="AJ109" s="100">
        <f>+AI109/AF109</f>
        <v>1</v>
      </c>
      <c r="AK109" s="101" t="s">
        <v>175</v>
      </c>
      <c r="AL109" s="94" t="s">
        <v>176</v>
      </c>
      <c r="AM109" s="54"/>
    </row>
    <row r="110" spans="2:39" ht="68.45" customHeight="1" x14ac:dyDescent="0.2">
      <c r="B110" s="388"/>
      <c r="C110" s="389"/>
      <c r="D110" s="387"/>
      <c r="E110" s="389"/>
      <c r="F110" s="388"/>
      <c r="G110" s="256"/>
      <c r="H110" s="278"/>
      <c r="I110" s="256"/>
      <c r="J110" s="256"/>
      <c r="K110" s="256"/>
      <c r="L110" s="256"/>
      <c r="M110" s="256"/>
      <c r="N110" s="284"/>
      <c r="O110" s="285"/>
      <c r="P110" s="264"/>
      <c r="Q110" s="158" t="s">
        <v>147</v>
      </c>
      <c r="R110" s="160">
        <v>0.25</v>
      </c>
      <c r="S110" s="160">
        <v>9.0909090909090898E-2</v>
      </c>
      <c r="T110" s="165">
        <v>0.45</v>
      </c>
      <c r="U110" s="220">
        <v>0.3</v>
      </c>
      <c r="V110" s="236">
        <v>0.16</v>
      </c>
      <c r="W110" s="239">
        <f>+SUMPRODUCT(S110:V110)</f>
        <v>1.0009090909090907</v>
      </c>
      <c r="X110" s="85" t="s">
        <v>69</v>
      </c>
      <c r="Y110" s="195" t="s">
        <v>302</v>
      </c>
      <c r="Z110" s="76" t="s">
        <v>202</v>
      </c>
      <c r="AA110" s="301"/>
      <c r="AB110" s="340"/>
      <c r="AC110" s="128" t="s">
        <v>171</v>
      </c>
      <c r="AD110" s="54" t="s">
        <v>156</v>
      </c>
      <c r="AE110" s="66">
        <v>375497803</v>
      </c>
      <c r="AF110" s="87">
        <f>314000000+61497803</f>
        <v>375497803</v>
      </c>
      <c r="AG110" s="87">
        <v>375497803</v>
      </c>
      <c r="AH110" s="99">
        <f>+AG110/AF110</f>
        <v>1</v>
      </c>
      <c r="AI110" s="142">
        <v>375497803</v>
      </c>
      <c r="AJ110" s="100">
        <f>+AI110/AF110</f>
        <v>1</v>
      </c>
      <c r="AK110" s="101" t="s">
        <v>175</v>
      </c>
      <c r="AL110" s="94" t="s">
        <v>176</v>
      </c>
      <c r="AM110" s="54"/>
    </row>
    <row r="111" spans="2:39" ht="115.9" customHeight="1" x14ac:dyDescent="0.2">
      <c r="B111" s="389"/>
      <c r="C111" s="53" t="s">
        <v>60</v>
      </c>
      <c r="D111" s="278"/>
      <c r="E111" s="53" t="s">
        <v>219</v>
      </c>
      <c r="F111" s="389"/>
      <c r="G111" s="54" t="s">
        <v>63</v>
      </c>
      <c r="H111" s="55">
        <v>0.2</v>
      </c>
      <c r="I111" s="54" t="s">
        <v>64</v>
      </c>
      <c r="J111" s="54">
        <v>4</v>
      </c>
      <c r="K111" s="54">
        <v>4</v>
      </c>
      <c r="L111" s="54" t="s">
        <v>66</v>
      </c>
      <c r="M111" s="54">
        <v>1</v>
      </c>
      <c r="N111" s="193">
        <f>+SUMPRODUCT(R111*W111)</f>
        <v>1</v>
      </c>
      <c r="O111" s="191">
        <f>+SUMPRODUCT(R111*U111)</f>
        <v>1</v>
      </c>
      <c r="P111" s="152">
        <f>+SUMPRODUCT(R111*W111)</f>
        <v>1</v>
      </c>
      <c r="Q111" s="135" t="s">
        <v>148</v>
      </c>
      <c r="R111" s="152">
        <v>1</v>
      </c>
      <c r="S111" s="152">
        <v>0</v>
      </c>
      <c r="T111" s="55">
        <v>0</v>
      </c>
      <c r="U111" s="220">
        <v>1</v>
      </c>
      <c r="V111" s="236"/>
      <c r="W111" s="242">
        <f>+SUMPRODUCT(S111:V111*R111)</f>
        <v>1</v>
      </c>
      <c r="X111" s="85" t="s">
        <v>114</v>
      </c>
      <c r="Y111" s="195" t="s">
        <v>301</v>
      </c>
      <c r="Z111" s="76" t="s">
        <v>202</v>
      </c>
      <c r="AA111" s="301"/>
      <c r="AB111" s="340"/>
      <c r="AC111" s="130" t="s">
        <v>172</v>
      </c>
      <c r="AD111" s="54" t="s">
        <v>173</v>
      </c>
      <c r="AE111" s="66">
        <v>25000000</v>
      </c>
      <c r="AF111" s="87">
        <v>30000000</v>
      </c>
      <c r="AG111" s="87">
        <v>30000000</v>
      </c>
      <c r="AH111" s="110">
        <f>+AG111/AF111</f>
        <v>1</v>
      </c>
      <c r="AI111" s="87">
        <v>30000000</v>
      </c>
      <c r="AJ111" s="111">
        <f>+AI111/AF111</f>
        <v>1</v>
      </c>
      <c r="AK111" s="101" t="s">
        <v>175</v>
      </c>
      <c r="AL111" s="94" t="s">
        <v>176</v>
      </c>
      <c r="AM111" s="54"/>
    </row>
    <row r="112" spans="2:39" ht="30.75" customHeight="1" x14ac:dyDescent="0.2">
      <c r="O112" s="190">
        <f>AVERAGE(O9:O111)</f>
        <v>0.5195466666666666</v>
      </c>
      <c r="P112" s="453">
        <f>+AVERAGE(P9:P111)</f>
        <v>0.99168954545454546</v>
      </c>
      <c r="AE112" s="144">
        <f>+SUM(AE9:AE111)</f>
        <v>2407199875</v>
      </c>
      <c r="AF112" s="132">
        <f>+SUM(AF9:AF111)</f>
        <v>6711695358.8199997</v>
      </c>
      <c r="AG112" s="132">
        <f>+SUM(AG9:AG111)</f>
        <v>6549889318.9300003</v>
      </c>
      <c r="AH112" s="133">
        <f>+AVERAGE(AH9:AH111)</f>
        <v>0.93846153701648749</v>
      </c>
      <c r="AI112" s="132">
        <f>+SUM(AI9:AI111)</f>
        <v>6549889318.9300003</v>
      </c>
      <c r="AJ112" s="134">
        <f>+AVERAGE(AJ9:AJ111)</f>
        <v>0.93846153701648749</v>
      </c>
      <c r="AK112" s="234">
        <f>+AI112/AF112</f>
        <v>0.97589192726434371</v>
      </c>
    </row>
    <row r="113" spans="31:37" x14ac:dyDescent="0.2">
      <c r="AE113" s="141">
        <f>+AE112-39000000</f>
        <v>2368199875</v>
      </c>
      <c r="AF113" s="169">
        <v>161806038.28</v>
      </c>
      <c r="AH113" s="71"/>
    </row>
    <row r="114" spans="31:37" ht="45.75" customHeight="1" x14ac:dyDescent="0.2">
      <c r="AE114" s="141">
        <f>+AE112-AE113</f>
        <v>39000000</v>
      </c>
      <c r="AF114" s="141">
        <f>+AF112-AF113</f>
        <v>6549889320.54</v>
      </c>
      <c r="AH114" s="71"/>
    </row>
    <row r="115" spans="31:37" x14ac:dyDescent="0.2">
      <c r="AF115" s="141"/>
      <c r="AH115" s="71"/>
    </row>
    <row r="116" spans="31:37" x14ac:dyDescent="0.2">
      <c r="AG116" s="141"/>
      <c r="AH116" s="71"/>
    </row>
    <row r="117" spans="31:37" x14ac:dyDescent="0.2">
      <c r="AG117" s="141"/>
      <c r="AH117" s="170"/>
    </row>
    <row r="118" spans="31:37" x14ac:dyDescent="0.2">
      <c r="AG118" s="169"/>
      <c r="AH118" s="71"/>
    </row>
    <row r="119" spans="31:37" x14ac:dyDescent="0.2">
      <c r="AG119" s="141"/>
      <c r="AH119" s="71"/>
    </row>
    <row r="120" spans="31:37" x14ac:dyDescent="0.2">
      <c r="AG120" s="141"/>
      <c r="AH120" s="71"/>
    </row>
    <row r="127" spans="31:37" x14ac:dyDescent="0.2">
      <c r="AK127" s="232"/>
    </row>
    <row r="128" spans="31:37" x14ac:dyDescent="0.2">
      <c r="AK128" s="232"/>
    </row>
    <row r="129" spans="37:37" x14ac:dyDescent="0.2">
      <c r="AK129" s="232"/>
    </row>
    <row r="130" spans="37:37" x14ac:dyDescent="0.2">
      <c r="AK130" s="232"/>
    </row>
  </sheetData>
  <autoFilter ref="A8:BH114"/>
  <mergeCells count="429">
    <mergeCell ref="I63:I65"/>
    <mergeCell ref="H63:H65"/>
    <mergeCell ref="G63:G65"/>
    <mergeCell ref="AK96:AK97"/>
    <mergeCell ref="AJ96:AJ97"/>
    <mergeCell ref="AI96:AI97"/>
    <mergeCell ref="AH96:AH97"/>
    <mergeCell ref="AG96:AG97"/>
    <mergeCell ref="AF96:AF97"/>
    <mergeCell ref="AE96:AE97"/>
    <mergeCell ref="AD96:AD97"/>
    <mergeCell ref="AC96:AC97"/>
    <mergeCell ref="X63:X65"/>
    <mergeCell ref="W63:W65"/>
    <mergeCell ref="V63:V65"/>
    <mergeCell ref="U63:U65"/>
    <mergeCell ref="T63:T65"/>
    <mergeCell ref="S63:S65"/>
    <mergeCell ref="O63:O65"/>
    <mergeCell ref="N63:N65"/>
    <mergeCell ref="M63:M65"/>
    <mergeCell ref="H69:H88"/>
    <mergeCell ref="I69:I88"/>
    <mergeCell ref="J69:J88"/>
    <mergeCell ref="R10:R11"/>
    <mergeCell ref="R14:R15"/>
    <mergeCell ref="R83:R84"/>
    <mergeCell ref="R90:R92"/>
    <mergeCell ref="S10:S11"/>
    <mergeCell ref="T10:T11"/>
    <mergeCell ref="U10:U11"/>
    <mergeCell ref="V10:V11"/>
    <mergeCell ref="S14:S15"/>
    <mergeCell ref="R78:R81"/>
    <mergeCell ref="S78:S81"/>
    <mergeCell ref="T78:T81"/>
    <mergeCell ref="S90:S92"/>
    <mergeCell ref="T90:T92"/>
    <mergeCell ref="U90:U92"/>
    <mergeCell ref="V90:V92"/>
    <mergeCell ref="S83:S84"/>
    <mergeCell ref="T83:T84"/>
    <mergeCell ref="U83:U84"/>
    <mergeCell ref="V83:V84"/>
    <mergeCell ref="U78:U81"/>
    <mergeCell ref="V78:V81"/>
    <mergeCell ref="R24:R25"/>
    <mergeCell ref="S24:S25"/>
    <mergeCell ref="K69:K88"/>
    <mergeCell ref="AE70:AE72"/>
    <mergeCell ref="J26:J27"/>
    <mergeCell ref="K26:K27"/>
    <mergeCell ref="L26:L27"/>
    <mergeCell ref="M26:M27"/>
    <mergeCell ref="N26:N27"/>
    <mergeCell ref="H46:H61"/>
    <mergeCell ref="I46:I61"/>
    <mergeCell ref="J46:J61"/>
    <mergeCell ref="K46:K61"/>
    <mergeCell ref="L46:L61"/>
    <mergeCell ref="H28:H45"/>
    <mergeCell ref="I28:I45"/>
    <mergeCell ref="J28:J45"/>
    <mergeCell ref="K28:K45"/>
    <mergeCell ref="L28:L45"/>
    <mergeCell ref="T87:T88"/>
    <mergeCell ref="L63:L65"/>
    <mergeCell ref="K63:K65"/>
    <mergeCell ref="J63:J65"/>
    <mergeCell ref="M69:M88"/>
    <mergeCell ref="O46:O61"/>
    <mergeCell ref="P46:P61"/>
    <mergeCell ref="AM103:AM105"/>
    <mergeCell ref="P90:P92"/>
    <mergeCell ref="AJ28:AJ35"/>
    <mergeCell ref="AJ36:AJ45"/>
    <mergeCell ref="AI28:AI35"/>
    <mergeCell ref="AI36:AI45"/>
    <mergeCell ref="Q83:Q84"/>
    <mergeCell ref="AC50:AC51"/>
    <mergeCell ref="AD50:AD51"/>
    <mergeCell ref="AE50:AE51"/>
    <mergeCell ref="AF50:AF51"/>
    <mergeCell ref="AG50:AG51"/>
    <mergeCell ref="AD28:AD35"/>
    <mergeCell ref="AD36:AD45"/>
    <mergeCell ref="AE28:AE35"/>
    <mergeCell ref="AE36:AE45"/>
    <mergeCell ref="AF28:AF35"/>
    <mergeCell ref="AF36:AF45"/>
    <mergeCell ref="AG28:AG35"/>
    <mergeCell ref="AG36:AG45"/>
    <mergeCell ref="AG70:AG72"/>
    <mergeCell ref="AH28:AH35"/>
    <mergeCell ref="AI50:AI51"/>
    <mergeCell ref="Y93:Y94"/>
    <mergeCell ref="AM78:AM81"/>
    <mergeCell ref="AI87:AI88"/>
    <mergeCell ref="AE93:AE94"/>
    <mergeCell ref="AF93:AF94"/>
    <mergeCell ref="AG93:AG94"/>
    <mergeCell ref="AI93:AI94"/>
    <mergeCell ref="AC87:AC88"/>
    <mergeCell ref="AD87:AD88"/>
    <mergeCell ref="AE87:AE88"/>
    <mergeCell ref="AF87:AF88"/>
    <mergeCell ref="AG87:AG88"/>
    <mergeCell ref="AM87:AM88"/>
    <mergeCell ref="AM93:AM94"/>
    <mergeCell ref="AA18:AA25"/>
    <mergeCell ref="AB18:AB25"/>
    <mergeCell ref="AA26:AA61"/>
    <mergeCell ref="AB26:AB61"/>
    <mergeCell ref="AC36:AC45"/>
    <mergeCell ref="AC28:AC35"/>
    <mergeCell ref="AH36:AH45"/>
    <mergeCell ref="AM24:AM25"/>
    <mergeCell ref="AM50:AM51"/>
    <mergeCell ref="Q93:Q94"/>
    <mergeCell ref="R93:R94"/>
    <mergeCell ref="S93:S94"/>
    <mergeCell ref="T93:T94"/>
    <mergeCell ref="AM96:AM98"/>
    <mergeCell ref="AD93:AD94"/>
    <mergeCell ref="AL87:AL88"/>
    <mergeCell ref="AK87:AK88"/>
    <mergeCell ref="AL96:AL97"/>
    <mergeCell ref="W96:W98"/>
    <mergeCell ref="Q78:Q81"/>
    <mergeCell ref="Q87:Q88"/>
    <mergeCell ref="Q63:Q65"/>
    <mergeCell ref="Q57:Q58"/>
    <mergeCell ref="U87:U88"/>
    <mergeCell ref="V87:V88"/>
    <mergeCell ref="T47:T48"/>
    <mergeCell ref="U47:U48"/>
    <mergeCell ref="V47:V48"/>
    <mergeCell ref="R63:R65"/>
    <mergeCell ref="U49:U51"/>
    <mergeCell ref="V49:V51"/>
    <mergeCell ref="H101:H110"/>
    <mergeCell ref="I101:I110"/>
    <mergeCell ref="J101:J110"/>
    <mergeCell ref="K101:K110"/>
    <mergeCell ref="L101:L110"/>
    <mergeCell ref="H99:H100"/>
    <mergeCell ref="I99:I100"/>
    <mergeCell ref="J99:J100"/>
    <mergeCell ref="K99:K100"/>
    <mergeCell ref="L99:L100"/>
    <mergeCell ref="L96:L98"/>
    <mergeCell ref="H93:H94"/>
    <mergeCell ref="H26:H27"/>
    <mergeCell ref="I26:I27"/>
    <mergeCell ref="H18:H22"/>
    <mergeCell ref="I18:I22"/>
    <mergeCell ref="J18:J22"/>
    <mergeCell ref="K18:K22"/>
    <mergeCell ref="L18:L22"/>
    <mergeCell ref="L69:L88"/>
    <mergeCell ref="L90:L92"/>
    <mergeCell ref="I90:I92"/>
    <mergeCell ref="I93:I94"/>
    <mergeCell ref="J93:J94"/>
    <mergeCell ref="K93:K94"/>
    <mergeCell ref="L93:L94"/>
    <mergeCell ref="J90:J92"/>
    <mergeCell ref="K90:K92"/>
    <mergeCell ref="H90:H92"/>
    <mergeCell ref="H24:H25"/>
    <mergeCell ref="I24:I25"/>
    <mergeCell ref="J24:J25"/>
    <mergeCell ref="K24:K25"/>
    <mergeCell ref="L24:L25"/>
    <mergeCell ref="L9:L17"/>
    <mergeCell ref="C99:C100"/>
    <mergeCell ref="D99:D111"/>
    <mergeCell ref="G99:G100"/>
    <mergeCell ref="C101:C110"/>
    <mergeCell ref="G101:G110"/>
    <mergeCell ref="D62:D98"/>
    <mergeCell ref="C69:C88"/>
    <mergeCell ref="G69:G88"/>
    <mergeCell ref="C93:C94"/>
    <mergeCell ref="G93:G94"/>
    <mergeCell ref="C96:C98"/>
    <mergeCell ref="G96:G98"/>
    <mergeCell ref="G90:G92"/>
    <mergeCell ref="C90:C92"/>
    <mergeCell ref="E69:E88"/>
    <mergeCell ref="E90:E92"/>
    <mergeCell ref="E93:E94"/>
    <mergeCell ref="E96:E98"/>
    <mergeCell ref="E99:E100"/>
    <mergeCell ref="H96:H98"/>
    <mergeCell ref="I96:I98"/>
    <mergeCell ref="J96:J98"/>
    <mergeCell ref="K96:K98"/>
    <mergeCell ref="F99:F111"/>
    <mergeCell ref="F62:F98"/>
    <mergeCell ref="E101:E110"/>
    <mergeCell ref="E63:E65"/>
    <mergeCell ref="C63:C65"/>
    <mergeCell ref="C46:C61"/>
    <mergeCell ref="G46:G61"/>
    <mergeCell ref="C18:C22"/>
    <mergeCell ref="D18:D25"/>
    <mergeCell ref="G18:G22"/>
    <mergeCell ref="C24:C25"/>
    <mergeCell ref="G24:G25"/>
    <mergeCell ref="E18:E22"/>
    <mergeCell ref="E24:E25"/>
    <mergeCell ref="E26:E27"/>
    <mergeCell ref="F26:F27"/>
    <mergeCell ref="E28:E45"/>
    <mergeCell ref="E46:E61"/>
    <mergeCell ref="F28:F61"/>
    <mergeCell ref="F18:F25"/>
    <mergeCell ref="B9:B111"/>
    <mergeCell ref="G3:G5"/>
    <mergeCell ref="AK3:AK5"/>
    <mergeCell ref="AL3:AL5"/>
    <mergeCell ref="B3:B5"/>
    <mergeCell ref="C3:C5"/>
    <mergeCell ref="D3:D5"/>
    <mergeCell ref="E3:E5"/>
    <mergeCell ref="F3:F5"/>
    <mergeCell ref="H3:H5"/>
    <mergeCell ref="AG101:AG106"/>
    <mergeCell ref="AH101:AH106"/>
    <mergeCell ref="AA99:AA111"/>
    <mergeCell ref="Z96:Z98"/>
    <mergeCell ref="AB99:AB111"/>
    <mergeCell ref="Z93:Z94"/>
    <mergeCell ref="I3:I5"/>
    <mergeCell ref="J3:J5"/>
    <mergeCell ref="K3:K5"/>
    <mergeCell ref="C26:C27"/>
    <mergeCell ref="D26:D61"/>
    <mergeCell ref="G26:G27"/>
    <mergeCell ref="C28:C45"/>
    <mergeCell ref="G28:G45"/>
    <mergeCell ref="D9:D17"/>
    <mergeCell ref="E9:E17"/>
    <mergeCell ref="F9:F17"/>
    <mergeCell ref="G9:G17"/>
    <mergeCell ref="C9:C17"/>
    <mergeCell ref="AA9:AA17"/>
    <mergeCell ref="AB9:AB17"/>
    <mergeCell ref="Q10:Q11"/>
    <mergeCell ref="L3:L5"/>
    <mergeCell ref="M3:P3"/>
    <mergeCell ref="X10:X11"/>
    <mergeCell ref="X14:X15"/>
    <mergeCell ref="W10:W11"/>
    <mergeCell ref="Z12:Z13"/>
    <mergeCell ref="Q12:Q13"/>
    <mergeCell ref="R12:R13"/>
    <mergeCell ref="S12:S13"/>
    <mergeCell ref="T12:T13"/>
    <mergeCell ref="U12:U13"/>
    <mergeCell ref="V12:V13"/>
    <mergeCell ref="H9:H17"/>
    <mergeCell ref="I9:I17"/>
    <mergeCell ref="J9:J17"/>
    <mergeCell ref="K9:K17"/>
    <mergeCell ref="AM3:AM5"/>
    <mergeCell ref="M4:M5"/>
    <mergeCell ref="N4:N5"/>
    <mergeCell ref="O4:O5"/>
    <mergeCell ref="P4:P5"/>
    <mergeCell ref="AA4:AA5"/>
    <mergeCell ref="Q3:Q5"/>
    <mergeCell ref="R3:R5"/>
    <mergeCell ref="S3:V4"/>
    <mergeCell ref="X3:X5"/>
    <mergeCell ref="Y3:Y5"/>
    <mergeCell ref="Z3:Z5"/>
    <mergeCell ref="AA3:AB3"/>
    <mergeCell ref="AC3:AJ3"/>
    <mergeCell ref="AJ4:AJ5"/>
    <mergeCell ref="AB4:AB5"/>
    <mergeCell ref="AC4:AC5"/>
    <mergeCell ref="AD4:AD5"/>
    <mergeCell ref="AE4:AE5"/>
    <mergeCell ref="AF4:AF5"/>
    <mergeCell ref="AG4:AG5"/>
    <mergeCell ref="AI4:AI5"/>
    <mergeCell ref="AH4:AH5"/>
    <mergeCell ref="M101:M110"/>
    <mergeCell ref="M9:M17"/>
    <mergeCell ref="M18:M22"/>
    <mergeCell ref="M24:M25"/>
    <mergeCell ref="M28:M45"/>
    <mergeCell ref="M46:M61"/>
    <mergeCell ref="N101:N110"/>
    <mergeCell ref="O101:O110"/>
    <mergeCell ref="P101:P110"/>
    <mergeCell ref="N93:N94"/>
    <mergeCell ref="O93:O94"/>
    <mergeCell ref="P93:P94"/>
    <mergeCell ref="N96:N98"/>
    <mergeCell ref="O96:O98"/>
    <mergeCell ref="P96:P98"/>
    <mergeCell ref="N99:N100"/>
    <mergeCell ref="O99:O100"/>
    <mergeCell ref="P99:P100"/>
    <mergeCell ref="O28:O45"/>
    <mergeCell ref="N9:N17"/>
    <mergeCell ref="O9:O17"/>
    <mergeCell ref="P9:P17"/>
    <mergeCell ref="N18:N22"/>
    <mergeCell ref="O18:O22"/>
    <mergeCell ref="AD101:AD106"/>
    <mergeCell ref="AF101:AF106"/>
    <mergeCell ref="AA62:AA98"/>
    <mergeCell ref="AB62:AB98"/>
    <mergeCell ref="AC93:AC94"/>
    <mergeCell ref="AC70:AC72"/>
    <mergeCell ref="AD70:AD72"/>
    <mergeCell ref="AF70:AF72"/>
    <mergeCell ref="AE101:AE106"/>
    <mergeCell ref="AC101:AC106"/>
    <mergeCell ref="AJ101:AJ106"/>
    <mergeCell ref="AH50:AH51"/>
    <mergeCell ref="AJ50:AJ51"/>
    <mergeCell ref="AI70:AI72"/>
    <mergeCell ref="AH70:AH72"/>
    <mergeCell ref="AJ70:AJ72"/>
    <mergeCell ref="AH87:AH88"/>
    <mergeCell ref="AJ87:AJ88"/>
    <mergeCell ref="AJ93:AJ94"/>
    <mergeCell ref="AH93:AH94"/>
    <mergeCell ref="AI101:AI106"/>
    <mergeCell ref="Y10:Y11"/>
    <mergeCell ref="Y14:Y15"/>
    <mergeCell ref="Y83:Y84"/>
    <mergeCell ref="Y90:Y92"/>
    <mergeCell ref="Z10:Z11"/>
    <mergeCell ref="Z14:Z15"/>
    <mergeCell ref="Z83:Z84"/>
    <mergeCell ref="Z90:Z92"/>
    <mergeCell ref="Z24:Z25"/>
    <mergeCell ref="Y24:Y25"/>
    <mergeCell ref="Y78:Y81"/>
    <mergeCell ref="Y87:Y88"/>
    <mergeCell ref="Y49:Y51"/>
    <mergeCell ref="Z49:Z51"/>
    <mergeCell ref="Z47:Z48"/>
    <mergeCell ref="Y47:Y48"/>
    <mergeCell ref="Z57:Z58"/>
    <mergeCell ref="Y57:Y58"/>
    <mergeCell ref="Z78:Z81"/>
    <mergeCell ref="Z87:Z88"/>
    <mergeCell ref="Z63:Z65"/>
    <mergeCell ref="Y63:Y65"/>
    <mergeCell ref="Y12:Y13"/>
    <mergeCell ref="Q14:Q15"/>
    <mergeCell ref="T14:T15"/>
    <mergeCell ref="U14:U15"/>
    <mergeCell ref="V14:V15"/>
    <mergeCell ref="N69:N88"/>
    <mergeCell ref="O69:O88"/>
    <mergeCell ref="P69:P88"/>
    <mergeCell ref="Y96:Y98"/>
    <mergeCell ref="P28:P45"/>
    <mergeCell ref="Q47:Q48"/>
    <mergeCell ref="W87:W88"/>
    <mergeCell ref="X87:X88"/>
    <mergeCell ref="X83:X84"/>
    <mergeCell ref="W78:W81"/>
    <mergeCell ref="Q90:Q92"/>
    <mergeCell ref="U93:U94"/>
    <mergeCell ref="V93:V94"/>
    <mergeCell ref="X93:X94"/>
    <mergeCell ref="Q96:Q98"/>
    <mergeCell ref="R96:R98"/>
    <mergeCell ref="S96:S98"/>
    <mergeCell ref="T96:T98"/>
    <mergeCell ref="U96:U98"/>
    <mergeCell ref="V96:V98"/>
    <mergeCell ref="M96:M98"/>
    <mergeCell ref="M99:M100"/>
    <mergeCell ref="X47:X48"/>
    <mergeCell ref="M93:M94"/>
    <mergeCell ref="M90:M92"/>
    <mergeCell ref="N90:N92"/>
    <mergeCell ref="N46:N61"/>
    <mergeCell ref="N24:N25"/>
    <mergeCell ref="O24:O25"/>
    <mergeCell ref="P24:P25"/>
    <mergeCell ref="N28:N45"/>
    <mergeCell ref="X96:X98"/>
    <mergeCell ref="W49:W51"/>
    <mergeCell ref="R47:R48"/>
    <mergeCell ref="S47:S48"/>
    <mergeCell ref="P26:P27"/>
    <mergeCell ref="V57:V58"/>
    <mergeCell ref="U57:U58"/>
    <mergeCell ref="T57:T58"/>
    <mergeCell ref="S57:S58"/>
    <mergeCell ref="R57:R58"/>
    <mergeCell ref="P63:P65"/>
    <mergeCell ref="R87:R88"/>
    <mergeCell ref="S87:S88"/>
    <mergeCell ref="X12:X13"/>
    <mergeCell ref="O26:O27"/>
    <mergeCell ref="X49:X51"/>
    <mergeCell ref="T49:T51"/>
    <mergeCell ref="X90:X92"/>
    <mergeCell ref="W90:W92"/>
    <mergeCell ref="X57:X58"/>
    <mergeCell ref="W57:W58"/>
    <mergeCell ref="W83:W84"/>
    <mergeCell ref="O90:O92"/>
    <mergeCell ref="X24:X25"/>
    <mergeCell ref="X78:X81"/>
    <mergeCell ref="P18:P22"/>
    <mergeCell ref="W12:W13"/>
    <mergeCell ref="Q49:Q51"/>
    <mergeCell ref="R49:R51"/>
    <mergeCell ref="S49:S51"/>
    <mergeCell ref="W47:W48"/>
    <mergeCell ref="W24:W25"/>
    <mergeCell ref="Q24:Q25"/>
    <mergeCell ref="V24:V25"/>
    <mergeCell ref="T24:T25"/>
    <mergeCell ref="U24:U25"/>
    <mergeCell ref="W14:W15"/>
  </mergeCells>
  <pageMargins left="0.7" right="0.7" top="0.75" bottom="0.75" header="0.3" footer="0.3"/>
  <pageSetup paperSize="5" scale="4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IMCY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LOS ANGELES BURGOS</dc:creator>
  <cp:lastModifiedBy>Apoyo Planeacion</cp:lastModifiedBy>
  <cp:lastPrinted>2021-01-06T17:35:07Z</cp:lastPrinted>
  <dcterms:created xsi:type="dcterms:W3CDTF">2020-06-24T20:15:16Z</dcterms:created>
  <dcterms:modified xsi:type="dcterms:W3CDTF">2022-06-09T16:21:49Z</dcterms:modified>
</cp:coreProperties>
</file>