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30"/>
  </bookViews>
  <sheets>
    <sheet name="IMCY" sheetId="25" r:id="rId1"/>
  </sheets>
  <externalReferences>
    <externalReference r:id="rId2"/>
  </externalReferences>
  <definedNames>
    <definedName name="_xlnm._FilterDatabase" localSheetId="0" hidden="1">IMCY!$A$8:$BH$112</definedName>
    <definedName name="Conceptos_MOD" localSheetId="0">[1]Gastos_Inversión_2012!#REF!</definedName>
    <definedName name="Conceptos_MOD">[1]Gastos_Inversión_2012!#REF!</definedName>
    <definedName name="ESTRATREGICOS" localSheetId="0">#REF!</definedName>
    <definedName name="ESTRATREGICOS">#REF!</definedName>
    <definedName name="MUNICIPIOS_CHIP" localSheetId="0">#REF!</definedName>
    <definedName name="MUNICIPIOS_CHIP">#REF!</definedName>
    <definedName name="SSSS" localSheetId="0">#REF!</definedName>
    <definedName name="SSSS">#REF!</definedName>
    <definedName name="XXX" localSheetId="0">#REF!</definedName>
    <definedName name="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0" i="25" l="1"/>
  <c r="AE112" i="25" s="1"/>
  <c r="AE108" i="25"/>
  <c r="W66" i="25"/>
  <c r="W65" i="25"/>
  <c r="W63" i="25"/>
  <c r="O9" i="25" l="1"/>
  <c r="V99" i="25"/>
  <c r="U99" i="25"/>
  <c r="V97" i="25"/>
  <c r="W98" i="25"/>
  <c r="N97" i="25" s="1"/>
  <c r="W85" i="25"/>
  <c r="W76" i="25"/>
  <c r="W74" i="25"/>
  <c r="O65" i="25"/>
  <c r="O63" i="25"/>
  <c r="O60" i="25"/>
  <c r="O59" i="25"/>
  <c r="V67" i="25"/>
  <c r="W68" i="25"/>
  <c r="N63" i="25"/>
  <c r="V43" i="25"/>
  <c r="W44" i="25"/>
  <c r="W59" i="25"/>
  <c r="W58" i="25"/>
  <c r="W57" i="25"/>
  <c r="W56" i="25"/>
  <c r="W54" i="25"/>
  <c r="V53" i="25"/>
  <c r="W46" i="25"/>
  <c r="O25" i="25"/>
  <c r="O21" i="25"/>
  <c r="O22" i="25"/>
  <c r="O24" i="25"/>
  <c r="W24" i="25"/>
  <c r="W22" i="25"/>
  <c r="W21" i="25"/>
  <c r="N21" i="25" s="1"/>
  <c r="O17" i="25"/>
  <c r="P63" i="25" l="1"/>
  <c r="O97" i="25"/>
  <c r="P21" i="25"/>
  <c r="W10" i="25"/>
  <c r="W84" i="25" l="1"/>
  <c r="U43" i="25"/>
  <c r="V75" i="25"/>
  <c r="O67" i="25" s="1"/>
  <c r="U75" i="25"/>
  <c r="T75" i="25"/>
  <c r="S75" i="25"/>
  <c r="W80" i="25"/>
  <c r="W81" i="25"/>
  <c r="T43" i="25"/>
  <c r="S43" i="25"/>
  <c r="P24" i="25"/>
  <c r="N24" i="25"/>
  <c r="P22" i="25"/>
  <c r="N22" i="25"/>
  <c r="W20" i="25"/>
  <c r="W19" i="25"/>
  <c r="W17" i="25"/>
  <c r="W43" i="25" l="1"/>
  <c r="P17" i="25"/>
  <c r="N17" i="25"/>
  <c r="W75" i="25"/>
  <c r="W16" i="25" l="1"/>
  <c r="W14" i="25"/>
  <c r="W12" i="25"/>
  <c r="W9" i="25"/>
  <c r="O109" i="25"/>
  <c r="W109" i="25"/>
  <c r="N109" i="25" s="1"/>
  <c r="W108" i="25"/>
  <c r="W103" i="25"/>
  <c r="W107" i="25"/>
  <c r="W105" i="25"/>
  <c r="W104" i="25"/>
  <c r="S102" i="25"/>
  <c r="T102" i="25"/>
  <c r="U102" i="25"/>
  <c r="AF110" i="25"/>
  <c r="AG110" i="25"/>
  <c r="AI110" i="25"/>
  <c r="P109" i="25" l="1"/>
  <c r="N9" i="25"/>
  <c r="P9" i="25"/>
  <c r="AH110" i="25"/>
  <c r="AJ110" i="25"/>
  <c r="V102" i="25" l="1"/>
  <c r="W102" i="25" s="1"/>
  <c r="W101" i="25"/>
  <c r="W100" i="25"/>
  <c r="T99" i="25"/>
  <c r="S99" i="25"/>
  <c r="U97" i="25"/>
  <c r="T97" i="25"/>
  <c r="S97" i="25"/>
  <c r="W97" i="25" s="1"/>
  <c r="P97" i="25" s="1"/>
  <c r="W73" i="25"/>
  <c r="W72" i="25"/>
  <c r="W71" i="25"/>
  <c r="W70" i="25"/>
  <c r="W69" i="25"/>
  <c r="U67" i="25"/>
  <c r="T67" i="25"/>
  <c r="S67" i="25"/>
  <c r="N65" i="25"/>
  <c r="W60" i="25"/>
  <c r="N60" i="25" s="1"/>
  <c r="N59" i="25"/>
  <c r="U53" i="25"/>
  <c r="T53" i="25"/>
  <c r="S53" i="25"/>
  <c r="W52" i="25"/>
  <c r="W50" i="25"/>
  <c r="V49" i="25"/>
  <c r="O43" i="25" s="1"/>
  <c r="U49" i="25"/>
  <c r="T49" i="25"/>
  <c r="S49" i="25"/>
  <c r="W49" i="25" s="1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9" i="25"/>
  <c r="W28" i="25"/>
  <c r="W27" i="25"/>
  <c r="W26" i="25"/>
  <c r="W25" i="25"/>
  <c r="P25" i="25" l="1"/>
  <c r="W53" i="25"/>
  <c r="P43" i="25" s="1"/>
  <c r="O99" i="25"/>
  <c r="O110" i="25" s="1"/>
  <c r="W67" i="25"/>
  <c r="P67" i="25" s="1"/>
  <c r="W99" i="25"/>
  <c r="P60" i="25"/>
  <c r="P65" i="25"/>
  <c r="N25" i="25"/>
  <c r="P59" i="25"/>
  <c r="N99" i="25" l="1"/>
  <c r="N67" i="25"/>
  <c r="N43" i="25"/>
  <c r="P99" i="25"/>
  <c r="P110" i="25" s="1"/>
</calcChain>
</file>

<file path=xl/comments1.xml><?xml version="1.0" encoding="utf-8"?>
<comments xmlns="http://schemas.openxmlformats.org/spreadsheetml/2006/main">
  <authors>
    <author>JUAN FELIPE SALCEDO</author>
    <author>Windows 10</author>
  </authors>
  <commentList>
    <comment ref="AH4" authorId="0">
      <text>
        <r>
          <rPr>
            <b/>
            <sz val="9"/>
            <color indexed="81"/>
            <rFont val="Tahoma"/>
            <family val="2"/>
          </rPr>
          <t>JUAN FELIPE SALCEDO:</t>
        </r>
        <r>
          <rPr>
            <sz val="9"/>
            <color indexed="81"/>
            <rFont val="Tahoma"/>
            <family val="2"/>
          </rPr>
          <t xml:space="preserve">
Formula: Apropiacion definitiva / Registros acumulados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>JUAN FELIPE SALCEDO:</t>
        </r>
        <r>
          <rPr>
            <sz val="9"/>
            <color indexed="81"/>
            <rFont val="Tahoma"/>
            <family val="2"/>
          </rPr>
          <t xml:space="preserve">
Apropiacion definitiva/pagos acumulados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JUAN FELIPE SALCEDO:</t>
        </r>
        <r>
          <rPr>
            <sz val="9"/>
            <color indexed="81"/>
            <rFont val="Tahoma"/>
            <family val="2"/>
          </rPr>
          <t xml:space="preserve">
enviar tema contractual</t>
        </r>
      </text>
    </comment>
    <comment ref="O25" authorId="1">
      <text>
        <r>
          <rPr>
            <b/>
            <sz val="9"/>
            <color indexed="81"/>
            <rFont val="Tahoma"/>
            <family val="2"/>
          </rPr>
          <t>REVISAR FORMULA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5" authorId="1">
      <text>
        <r>
          <rPr>
            <sz val="9"/>
            <color indexed="81"/>
            <rFont val="Tahoma"/>
            <family val="2"/>
          </rPr>
          <t xml:space="preserve">Tambien esta relacionado en el reporte de gasto como apropiación inicial.
</t>
        </r>
      </text>
    </comment>
    <comment ref="G88" authorId="1">
      <text>
        <r>
          <rPr>
            <sz val="14"/>
            <color indexed="81"/>
            <rFont val="Tahoma"/>
            <family val="2"/>
          </rPr>
          <t xml:space="preserve"> LA META NO SE ENCUENTRA PROGRAMANA PARA EL 2021</t>
        </r>
        <r>
          <rPr>
            <b/>
            <sz val="9"/>
            <color indexed="81"/>
            <rFont val="Tahoma"/>
            <family val="2"/>
          </rPr>
          <t xml:space="preserve">
R/ Se programa ya que en el 2020 no se logra ejecutar, es por ello que para el 2021 se reprograma.</t>
        </r>
      </text>
    </comment>
    <comment ref="M88" authorId="0">
      <text>
        <r>
          <rPr>
            <b/>
            <sz val="9"/>
            <color indexed="81"/>
            <rFont val="Tahoma"/>
            <family val="2"/>
          </rPr>
          <t>JUAN FELIPE SALCEDO:</t>
        </r>
        <r>
          <rPr>
            <sz val="9"/>
            <color indexed="81"/>
            <rFont val="Tahoma"/>
            <family val="2"/>
          </rPr>
          <t xml:space="preserve">
no se cumplio en el 2020, por ello s eprograma para el 2021
</t>
        </r>
      </text>
    </comment>
    <comment ref="AI98" authorId="1">
      <text>
        <r>
          <rPr>
            <b/>
            <sz val="9"/>
            <color indexed="81"/>
            <rFont val="Tahoma"/>
            <family val="2"/>
          </rPr>
          <t>VERIFICAR VALORES!!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2" authorId="1">
      <text>
        <r>
          <rPr>
            <b/>
            <sz val="9"/>
            <color indexed="81"/>
            <rFont val="Tahoma"/>
            <family val="2"/>
          </rPr>
          <t>Windows 10:</t>
        </r>
        <r>
          <rPr>
            <sz val="9"/>
            <color indexed="81"/>
            <rFont val="Tahoma"/>
            <family val="2"/>
          </rPr>
          <t xml:space="preserve">
promedio  me da 4%
R/ El promedio es sobre el avance de la ponderacion. E spor ello qure no la sumatoria de solo subrayar no te genera el promedio real.</t>
        </r>
      </text>
    </comment>
  </commentList>
</comments>
</file>

<file path=xl/sharedStrings.xml><?xml version="1.0" encoding="utf-8"?>
<sst xmlns="http://schemas.openxmlformats.org/spreadsheetml/2006/main" count="612" uniqueCount="187">
  <si>
    <t>EJE</t>
  </si>
  <si>
    <t>PROGRAMA</t>
  </si>
  <si>
    <t xml:space="preserve">SUBPROGRAMA </t>
  </si>
  <si>
    <t>Unidad de Medición</t>
  </si>
  <si>
    <t xml:space="preserve">Línea Base </t>
  </si>
  <si>
    <t>Meta Plan</t>
  </si>
  <si>
    <t>VIGENCIA:</t>
  </si>
  <si>
    <t>PLAN DE ACCION DEL SECTOR:</t>
  </si>
  <si>
    <t>Pond %</t>
  </si>
  <si>
    <t>INDICADOR</t>
  </si>
  <si>
    <t>TIPO DE META Incremento, Reducción o Mantenimiento</t>
  </si>
  <si>
    <t>PROGRAMACIÓN/EJECUCIÓN</t>
  </si>
  <si>
    <t>PROGRAMACION META</t>
  </si>
  <si>
    <t>AVANCE TRIMESTRAL DE ACTIVIDAD</t>
  </si>
  <si>
    <t>FECHA TERMINACIÓN DE LA ACTIVIDAD</t>
  </si>
  <si>
    <t xml:space="preserve">DESCRIPCIÓN DE EJECUCÍON </t>
  </si>
  <si>
    <t>MEDIOS DE VERIFICACIÓN</t>
  </si>
  <si>
    <t>PROYECTO</t>
  </si>
  <si>
    <t>RECURSOS</t>
  </si>
  <si>
    <t xml:space="preserve">SECRETARIA RESPONSABLE </t>
  </si>
  <si>
    <t>FUNCIONARIO (S) RESPONSABLE (S)</t>
  </si>
  <si>
    <t>OBSERVACIONES</t>
  </si>
  <si>
    <t>% DE EJECUCION TOTAL</t>
  </si>
  <si>
    <t>NOMBRE DE PROYECTO</t>
  </si>
  <si>
    <t>VIABILIADAD</t>
  </si>
  <si>
    <t>CODIGO</t>
  </si>
  <si>
    <t>NOMBRE</t>
  </si>
  <si>
    <t>APROPIACION INICIAL</t>
  </si>
  <si>
    <t>%</t>
  </si>
  <si>
    <t>Trim I</t>
  </si>
  <si>
    <t>Trim II</t>
  </si>
  <si>
    <t>Trim III</t>
  </si>
  <si>
    <t>Trim IV</t>
  </si>
  <si>
    <t>FILTROS</t>
  </si>
  <si>
    <t>BIENESTAR SOCIAL</t>
  </si>
  <si>
    <t>PAGOS ACUMULADOS</t>
  </si>
  <si>
    <t>YUMBO EDUCADO</t>
  </si>
  <si>
    <t>Creemos en la infraestructura artística y cultural de Yumbo</t>
  </si>
  <si>
    <t>Número de equipamientos artísticos y culturales, mejorados y dotados.</t>
  </si>
  <si>
    <t>Creemos en un territorio de conservación y salvaguardia del patrimonio cultural de Yumbo</t>
  </si>
  <si>
    <t>Jornadas de Promoción del Patrimonio material e inmaterial, desarrolladas.</t>
  </si>
  <si>
    <t>Número de Instituciones educativas públicas, con socialización de la Ley de gestión, protección y salvaguarda del patrimonio cultural.</t>
  </si>
  <si>
    <t>Número de procesos de formación patrimonial, desarrollados.</t>
  </si>
  <si>
    <t>Creemos en la formación y capacitación artística y cultural de los Yumbeños</t>
  </si>
  <si>
    <t xml:space="preserve">Número de programas de formación técnica laboral de la escuela de artes integradas, creados. </t>
  </si>
  <si>
    <t xml:space="preserve">Número de talleres de formación artística, desarrollados. </t>
  </si>
  <si>
    <t xml:space="preserve">Número de procesos de fortalecimiento y promoción artística y cultural, implementados. </t>
  </si>
  <si>
    <t>Creemos en el fomento y la difusión artística y cultural para los Yumbeños</t>
  </si>
  <si>
    <t>Número de Encuentros Nacionales de Danzas, realizados.</t>
  </si>
  <si>
    <t xml:space="preserve">Número de Encuentros Nacionales de Intérpretes de Música Colombiana, realizados.  </t>
  </si>
  <si>
    <t>Número Encuentros Nacionales de Teatro, realizados.</t>
  </si>
  <si>
    <t>Número Encuentros de Bandas Músico Marciales, realizados.</t>
  </si>
  <si>
    <t>Número Estímulos para fomentar la economía naranja, otorgados.</t>
  </si>
  <si>
    <t>Número Programas con enfoque poblacional para la promoción, circulación artística y cultural, implementados.</t>
  </si>
  <si>
    <t>Plan Decenal de Cultura, actualizado.</t>
  </si>
  <si>
    <t>Número de Planes de economía naranja con enfoque territorial y poblacional, formulados e implementados.</t>
  </si>
  <si>
    <t>Número de Consejos municipales de Cultura, conformados.</t>
  </si>
  <si>
    <t>Convenio de cooperación internacional para el desarrollo y la promoción del talento cultural, implementado.</t>
  </si>
  <si>
    <t>Convocatoria de estímulos para la promoción de la creación artística y cultural, realizada.</t>
  </si>
  <si>
    <t>Creemos en espacios para el desarrollo de la creatividad: Bibliotecas y espacios para el crecimiento de los Yumbeños</t>
  </si>
  <si>
    <t>Servicios mejorados en las bibliotecas públicas encaminadas al programa nacional "Leer es mi cuento".</t>
  </si>
  <si>
    <t>Número de procesos de descentralización para fortalecer hábitos de lectura y escritura, desarrollados.</t>
  </si>
  <si>
    <t>Número de Concursos Municipales de Cuento Literario, desarrollados.</t>
  </si>
  <si>
    <t>Número</t>
  </si>
  <si>
    <t>MM</t>
  </si>
  <si>
    <t>MI</t>
  </si>
  <si>
    <t>N/A</t>
  </si>
  <si>
    <t>Realizar 3 mantenimiento preventivo y/o correctivo al sistema de aires acondicionados a crago del IMCY</t>
  </si>
  <si>
    <t>Diciembre</t>
  </si>
  <si>
    <t>Mejoramiento del desempeño de las  Redes de Telecomunicaciones  del IMCY</t>
  </si>
  <si>
    <t>Agosto</t>
  </si>
  <si>
    <t>Realizar 13 actividades para la socializacion de la ley de gestion, proteccion y salvaguardia del patrimonio cultural En las instituciones educativas.</t>
  </si>
  <si>
    <t>Realizar 5 Procesos de capacitacion  sobre el patrimonio Cultural del Municipio de Yumbo con enfoque poblacional.</t>
  </si>
  <si>
    <t xml:space="preserve">Brindar apoyo institucional en el fortalecimiento y desarrollo de la formación tecnica laboral en interprentacion instrumental de la escuela de artes integradas. </t>
  </si>
  <si>
    <t>1. Desarrollar 2 Talleres Anual de Danza folclorica</t>
  </si>
  <si>
    <t>2. Desarrollar 2 Talleres anuales de Moderna</t>
  </si>
  <si>
    <t>3. Desarrollar 2 Talleres anuales de Percusion Antillana</t>
  </si>
  <si>
    <t>4. Desarrollar 2 Talleres anuales de Bateria</t>
  </si>
  <si>
    <t>5. Desarrollar 2 Talleres anuales de Flauta</t>
  </si>
  <si>
    <t>6. Desarrollar 2 Talleres anuales de Tecnica Vocal</t>
  </si>
  <si>
    <t>7. Desarrollar 2 Talleres anuales de Guitarra</t>
  </si>
  <si>
    <t>8. Desarrollar 2 Talleres anuales de Bajo</t>
  </si>
  <si>
    <t>9. Desarrollar 2 Talleres anuales de Trompeta</t>
  </si>
  <si>
    <t>10. Desarrollar 2 Talleres anuales de Saxofon y clarinete</t>
  </si>
  <si>
    <t>11. Desarrollar 2 Talleres anuales de Teatro</t>
  </si>
  <si>
    <t>12. Desarrollar 2 Talleres anuales de Organeta</t>
  </si>
  <si>
    <t>13. Desarrollar 2 Talleres anuales de Dibujo y Pintura</t>
  </si>
  <si>
    <t>14. Desarrollar 2 Talleres anuales de Violin</t>
  </si>
  <si>
    <t>15. Desarrollar 2 Talleres anuales de Preballet</t>
  </si>
  <si>
    <t>16. Desarrollar 2 Talleres anuales de Manualidades</t>
  </si>
  <si>
    <t>17. Desarrollar 2 Talleres anuales de Fotografia</t>
  </si>
  <si>
    <t>18. Desarrollar 2 Talleres anuales de percucion folclorica</t>
  </si>
  <si>
    <t>1, Desarrollar el 100% del procesos de fortalecimiento formativo mediante seguimiento y control.</t>
  </si>
  <si>
    <t>1,1 Realizar 4 jornadas de seguimiento y evaluacion para el proceso de formacion en artes integradas.</t>
  </si>
  <si>
    <t>1,2 Realizar 4 jornadas de seguimiento y evaluacion para el proceso de talles artisticos.</t>
  </si>
  <si>
    <t>2, Desarrollar el 100% del proceso de fortalecimento formativo mediante el garantizar insumos para la formacion de artes integradas y practicas artisticas.</t>
  </si>
  <si>
    <t>2,1 Realizar mantenimiento al 100% de instrumentos musicales y mobiliario que se prioricen.</t>
  </si>
  <si>
    <t>Mayo</t>
  </si>
  <si>
    <t>3 Desarrollar el 100% del proceso de promocion institucional en los procesos de formacion en artes integradas y practicas artisticas.</t>
  </si>
  <si>
    <t xml:space="preserve">3.1 Realizar 2 muestras artisticas para los estudiantes de los talleres de formacion </t>
  </si>
  <si>
    <t>Julio - Diciembre</t>
  </si>
  <si>
    <t>Noviembre</t>
  </si>
  <si>
    <t>Abril</t>
  </si>
  <si>
    <t>Realiza la Conformacion de 1 Empresa Cultural.</t>
  </si>
  <si>
    <t xml:space="preserve">1. Desarrollar el 100% del componente de Difusion y promocion Institucional </t>
  </si>
  <si>
    <t>1.1 Realizar 20 actualizaciones a las  carteleras Informativas institucionales del IMCY</t>
  </si>
  <si>
    <t>1.2  Realizar 44 actualizaciones a las  la pagina web institucional del IMCY.</t>
  </si>
  <si>
    <t xml:space="preserve">1.3. Emitr 50 boletines de prensa anuales </t>
  </si>
  <si>
    <t>1.4. Desarrollar 1 informe de evaluacion sobre la gestion de comunicacion del Instituto (Encuestas de Comunicacion aplicada en diferentes Actividades misionales)</t>
  </si>
  <si>
    <t>1.6 Realizar 36 acciones para la difusion de las actividades que desarrolla el instituto municipal de cultura.</t>
  </si>
  <si>
    <t>1,7. Realizar 3  comerciales para la promocion institucional.</t>
  </si>
  <si>
    <t>2, Desarrollar el 100% del componente de circulacion y promocion artistica y cultural.</t>
  </si>
  <si>
    <t>2,2 Apoyar  3 Encuentros de melomanos.</t>
  </si>
  <si>
    <t>2,3 Desarrollar 8 actividades de cultura ciudadana</t>
  </si>
  <si>
    <t>1. Desarrollar  2 actividad para la promocion de lectura  en la primera infancia</t>
  </si>
  <si>
    <t>1.1 Realizar 9 actividades de "goticas de lectura" en la biblioteca</t>
  </si>
  <si>
    <t>2, Mantener las actividades de lectura estipúladas por el programa nacional de lectura "Leer es mi cuento"</t>
  </si>
  <si>
    <t xml:space="preserve">2.1 Realizar 9 actividades de "Lectura en voz alta" </t>
  </si>
  <si>
    <t>2,5 Realizar 1 actividad de vacaciones creativas fin de año.</t>
  </si>
  <si>
    <t xml:space="preserve">Cubrir el 100% de las mejoras necesarias requeridas por el Instituto para su funcionalidad (daños ocasionales y reparaciones locativas necesarias no programadas) </t>
  </si>
  <si>
    <t>Fortalecimiento de la diversidad de expresiones culturales y la economía creativa mediante estrategias de Fomento y Difusión  artística y cultural del Municipio de Yumbo.</t>
  </si>
  <si>
    <t>Adecuación, Dotación  y  Mantenimiento de la Infraestructura  artística y cultural generando desarrollo y fortalecimiento de todas las actividades culturales del Municipio de Yumbo.</t>
  </si>
  <si>
    <t>Implementación  de estrategias  de formación y capacitación artística y cultural para la reconstrucción del tejido social del Municipio de Yumbo</t>
  </si>
  <si>
    <t>Fortalecimiento de las estrategias de la Biblioteca Pública Municipal para garantizar el libre acceso a la información y a la lectura en la comunidad del Municipio de Yumbo</t>
  </si>
  <si>
    <t>Implementar estrategias para la Gestión, protección y salvaguardia del patrimonio cultural  material e inmaterial del Municipio De Yumbo.</t>
  </si>
  <si>
    <t>IMCY</t>
  </si>
  <si>
    <t>Pablo Daniel Patiño Quijano</t>
  </si>
  <si>
    <t>Octubre</t>
  </si>
  <si>
    <t>Diembre</t>
  </si>
  <si>
    <t>3,2 Desarrollar 2 procesos de extencion de talleres para la promocion Artistica y cultural (Banda sinfonica - Banda Musico Marcial)</t>
  </si>
  <si>
    <t>2,3 Realizar 1 dotacion de instrumentos musicales a los programas y procesos de formacion artisticos que lo requiera.</t>
  </si>
  <si>
    <t>3.3 Realizar 1 actividad para el encuentro de egresados.</t>
  </si>
  <si>
    <t>3.4 Realizar 1 Audicion  artisticas para los estudiantes de la Escuela de Artes Integradas.</t>
  </si>
  <si>
    <t>TOTAL</t>
  </si>
  <si>
    <t xml:space="preserve">APROPIACION DEFINITIVA TRIM </t>
  </si>
  <si>
    <t xml:space="preserve">REGISTROS TRIM </t>
  </si>
  <si>
    <t>Acceso sin barreras a la infraestructura artística y cultural</t>
  </si>
  <si>
    <t>Promover la identidad y el sentido de pertenencia de la ciudadania yumbeña</t>
  </si>
  <si>
    <t>Formacion Tecnica laboral  en Artes integradas</t>
  </si>
  <si>
    <t>Educacion artistica para tiempo de ocio.</t>
  </si>
  <si>
    <t>Generando Arte y Cultura, a nivel regional y nacional.</t>
  </si>
  <si>
    <t>Enriquecimiento intelectual de los Ciudadanos.</t>
  </si>
  <si>
    <t>EJECUCION TRIMESTRE IV DE META</t>
  </si>
  <si>
    <t>CANTIDAD PROGRAMADA 2022</t>
  </si>
  <si>
    <t>AVANCE REAL 2022</t>
  </si>
  <si>
    <t>2,5 Desarrollar el  16°  Concurso Nacional de Danzas en Pareja - SOY COLOMBIANO 2022</t>
  </si>
  <si>
    <t>Realizar el IX Encuentro nacional de Teatro - IMCY 2022</t>
  </si>
  <si>
    <t>Realizar El 29° Encuentro Nacionales de Intérpretes de Música Colombiana "Julio Cesar Garcia Ayala" 2022</t>
  </si>
  <si>
    <t>Realizar El 24° Encuentro Nacional de Danzas "Nuestra Tierra - IMCY 2022"</t>
  </si>
  <si>
    <t>Junio</t>
  </si>
  <si>
    <t>mantenimiento y Mejoramiento del la red electrica  en la infraestructura artistica y cultural</t>
  </si>
  <si>
    <t xml:space="preserve"> Adecuacion, mejoras y modernizacion  en la infraestructura artistica y cultural a cargo de IMCY</t>
  </si>
  <si>
    <t>Desarrollar 1 actividad para la celebracion del mes del patrimonio. " 6ta Feria del patrimonio Yumbo"</t>
  </si>
  <si>
    <t>Realizar II Festival gostpel en el marco de la Semana Santa IMCY-2022</t>
  </si>
  <si>
    <t>Realizar sencibilizacion y promocion de los museos con el fin de salvaguardar  el patrimonio material e inamterial de los yumbeños</t>
  </si>
  <si>
    <t>1.5 Apoyar 40 programas radiales (Noti-Cultural) donde se promociona los eventos y actividades de interés cultural del Municipio de Yumbo</t>
  </si>
  <si>
    <t xml:space="preserve">2,1 Generar 15 Espacios culturales para la circulacion de los artistas municipales </t>
  </si>
  <si>
    <t>Realizar la activdad denominada cultura a la comuna IMCY-2022</t>
  </si>
  <si>
    <t xml:space="preserve"> Realizar Fortalecimiento al servicio de hemeroteca de la biblioteca Publica Municipal</t>
  </si>
  <si>
    <t>1.2 Realizar 9 actividades de "La hora del cuento" en la biblioteca.</t>
  </si>
  <si>
    <t>2.2 Realizar la celebracion deldia del libro y derechos</t>
  </si>
  <si>
    <t>2.3 General 4 Jornadas de estimulacion y fortalecimiento en lectura, escritura y comprension lectora</t>
  </si>
  <si>
    <t>3 Desarrollar  6 servicios continuos, dirigidos a facilitar el acceso a la informacion academica y de ocio  mediante recursos  fisicos y digitales</t>
  </si>
  <si>
    <t xml:space="preserve"> Desarrollar el 26° Concurso Anual del Cuento Literario. </t>
  </si>
  <si>
    <t xml:space="preserve">Generar 3 apoyos para circulacion artistica y cultural. </t>
  </si>
  <si>
    <t>mayo</t>
  </si>
  <si>
    <t>noviembre</t>
  </si>
  <si>
    <t>2021768920046-3</t>
  </si>
  <si>
    <t>2021768920051-2</t>
  </si>
  <si>
    <t>ESTCUL.Inversion</t>
  </si>
  <si>
    <t>RP.inversion</t>
  </si>
  <si>
    <t>04.17.01.33.3301.1603.2021768920046.3301068.2.3.1.09.01</t>
  </si>
  <si>
    <t>04.31.11.33.3301.1603.2021768920046.3301068.2.3.1.09.03</t>
  </si>
  <si>
    <t>RP.Inversion</t>
  </si>
  <si>
    <t>04.17.01.33.3302.1603.2021768920051.3302049.2.3.1.09.01</t>
  </si>
  <si>
    <t>04.31.11.33.3302.1603.2021768920051.3302049.2.3.1.09.03</t>
  </si>
  <si>
    <t>04.05.31.11.33.3301.1603.2021768920050.3301085.2.3.1.09.03</t>
  </si>
  <si>
    <t>04.05.17.01.33.3301.1603.2021768920050.3301085.2.3.1.09.01</t>
  </si>
  <si>
    <t>RA.Inversion</t>
  </si>
  <si>
    <t>05.05.31.09.33.3301.1603.2021768920043.3301126.2.3.1.09.09</t>
  </si>
  <si>
    <t>04.05.17.01.33.3301.1603.2021768920043.3301087.2.3.1.09.01</t>
  </si>
  <si>
    <t>04.05.31.11.33.3301.1603.2021768920045.3301053.2.3.1.09.03</t>
  </si>
  <si>
    <t>SGPCUL.Inversion</t>
  </si>
  <si>
    <t>04.05.03.36.33.3301.1603.2021768920045.3301053.2.3.1.09.02</t>
  </si>
  <si>
    <t>04.05.17.01.33.3301.1603.2021768920045.3301053.2.3.1.09.01</t>
  </si>
  <si>
    <t>04.05.33.11.33.3301.1603.2021768920045.3301071.2.3.1.09.03</t>
  </si>
  <si>
    <t>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</si>
</sst>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(&quot;$&quot;* #,##0.00_);_(&quot;$&quot;* \(#,##0.00\);_(&quot;$&quot;* &quot;-&quot;??_);_(@_)"/>
    <numFmt numFmtId="168" formatCode="d\-m;@"/>
    <numFmt numFmtId="169" formatCode="_-[$$-240A]\ * #,##0_-;\-[$$-240A]\ * #,##0_-;_-[$$-240A]\ * &quot;-&quot;??_-;_-@_-"/>
    <numFmt numFmtId="170" formatCode="_-* #,##0.00\ _€_-;\-* #,##0.00\ _€_-;_-* &quot;-&quot;??\ _€_-;_-@_-"/>
    <numFmt numFmtId="171" formatCode="_-&quot;$&quot;\ * #,##0_-;\-&quot;$&quot;\ * #,##0_-;_-&quot;$&quot;\ * &quot;-&quot;??_-;_-@_-"/>
    <numFmt numFmtId="172" formatCode="_-* #,##0_-;\-* #,##0_-;_-* &quot;-&quot;??_-;_-@_-"/>
    <numFmt numFmtId="173" formatCode="0.0%"/>
    <numFmt numFmtId="174" formatCode="_-* #,##0.000_-;\-* #,##0.000_-;_-* &quot;-&quot;??_-;_-@_-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4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167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04">
    <xf numFmtId="0" fontId="0" fillId="0" borderId="0" xfId="0"/>
    <xf numFmtId="0" fontId="1" fillId="2" borderId="1" xfId="0" applyFont="1" applyFill="1" applyBorder="1" applyAlignment="1"/>
    <xf numFmtId="0" fontId="2" fillId="2" borderId="3" xfId="0" applyFont="1" applyFill="1" applyBorder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vertical="center"/>
    </xf>
    <xf numFmtId="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9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8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16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7" fillId="4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6" fillId="3" borderId="8" xfId="1" applyFont="1" applyFill="1" applyBorder="1" applyAlignment="1" applyProtection="1">
      <alignment horizontal="center" vertical="center" wrapText="1"/>
      <protection locked="0"/>
    </xf>
    <xf numFmtId="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168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>
      <alignment horizontal="left" vertical="top" wrapText="1"/>
    </xf>
    <xf numFmtId="165" fontId="2" fillId="0" borderId="1" xfId="14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5" fillId="0" borderId="1" xfId="14" applyFont="1" applyFill="1" applyBorder="1" applyAlignment="1">
      <alignment horizontal="center" vertical="center" wrapText="1"/>
    </xf>
    <xf numFmtId="165" fontId="5" fillId="0" borderId="9" xfId="14" applyFont="1" applyFill="1" applyBorder="1" applyAlignment="1">
      <alignment vertical="center" wrapText="1"/>
    </xf>
    <xf numFmtId="165" fontId="5" fillId="0" borderId="4" xfId="14" applyFont="1" applyFill="1" applyBorder="1" applyAlignment="1" applyProtection="1">
      <alignment horizontal="left" vertical="top" wrapText="1"/>
      <protection locked="0"/>
    </xf>
    <xf numFmtId="171" fontId="5" fillId="0" borderId="1" xfId="14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5" fillId="0" borderId="4" xfId="14" applyFont="1" applyFill="1" applyBorder="1" applyAlignment="1" applyProtection="1">
      <alignment horizontal="center" vertical="center" wrapText="1"/>
      <protection locked="0"/>
    </xf>
    <xf numFmtId="9" fontId="5" fillId="0" borderId="4" xfId="13" applyFont="1" applyFill="1" applyBorder="1" applyAlignment="1" applyProtection="1">
      <alignment horizontal="center" vertical="center" wrapText="1"/>
      <protection locked="0"/>
    </xf>
    <xf numFmtId="9" fontId="5" fillId="0" borderId="3" xfId="13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165" fontId="5" fillId="0" borderId="1" xfId="14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5" fillId="0" borderId="6" xfId="13" applyFont="1" applyFill="1" applyBorder="1" applyAlignment="1" applyProtection="1">
      <alignment horizontal="center" vertical="center" wrapText="1"/>
      <protection locked="0"/>
    </xf>
    <xf numFmtId="9" fontId="5" fillId="0" borderId="10" xfId="13" applyFont="1" applyFill="1" applyBorder="1" applyAlignment="1" applyProtection="1">
      <alignment horizontal="center" vertical="center" wrapText="1"/>
      <protection locked="0"/>
    </xf>
    <xf numFmtId="9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5" fontId="2" fillId="0" borderId="1" xfId="14" applyFont="1" applyFill="1" applyBorder="1" applyAlignment="1">
      <alignment vertical="center" wrapText="1"/>
    </xf>
    <xf numFmtId="165" fontId="5" fillId="0" borderId="1" xfId="14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3" borderId="2" xfId="1" applyFont="1" applyFill="1" applyBorder="1" applyAlignment="1" applyProtection="1">
      <alignment horizontal="center" vertical="center" wrapText="1"/>
      <protection locked="0"/>
    </xf>
    <xf numFmtId="0" fontId="17" fillId="4" borderId="2" xfId="1" applyFont="1" applyFill="1" applyBorder="1" applyAlignment="1" applyProtection="1">
      <alignment horizontal="center" vertical="center" wrapText="1"/>
      <protection locked="0"/>
    </xf>
    <xf numFmtId="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1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0" xfId="14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165" fontId="5" fillId="0" borderId="1" xfId="14" quotePrefix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13" applyFont="1" applyFill="1" applyBorder="1" applyAlignment="1">
      <alignment horizontal="center" vertical="center" wrapText="1"/>
    </xf>
    <xf numFmtId="9" fontId="3" fillId="0" borderId="1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165" fontId="5" fillId="0" borderId="2" xfId="1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9" xfId="14" applyFont="1" applyFill="1" applyBorder="1" applyAlignment="1" applyProtection="1">
      <alignment horizontal="center" vertical="center" wrapText="1"/>
      <protection locked="0"/>
    </xf>
    <xf numFmtId="173" fontId="2" fillId="0" borderId="1" xfId="13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9" fontId="5" fillId="0" borderId="2" xfId="13" applyFont="1" applyFill="1" applyBorder="1" applyAlignment="1">
      <alignment horizontal="center" vertical="center" wrapText="1"/>
    </xf>
    <xf numFmtId="166" fontId="3" fillId="0" borderId="1" xfId="12" applyFont="1" applyFill="1" applyBorder="1" applyAlignment="1">
      <alignment horizontal="center" vertical="center" wrapText="1"/>
    </xf>
    <xf numFmtId="9" fontId="5" fillId="0" borderId="8" xfId="13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vertical="center"/>
    </xf>
    <xf numFmtId="9" fontId="3" fillId="0" borderId="1" xfId="13" applyNumberFormat="1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9" fontId="2" fillId="0" borderId="2" xfId="13" applyFont="1" applyFill="1" applyBorder="1" applyAlignment="1">
      <alignment horizontal="center" vertical="center" wrapText="1"/>
    </xf>
    <xf numFmtId="9" fontId="2" fillId="0" borderId="9" xfId="13" applyFont="1" applyFill="1" applyBorder="1" applyAlignment="1">
      <alignment horizontal="center" vertical="center" wrapText="1"/>
    </xf>
    <xf numFmtId="165" fontId="2" fillId="0" borderId="2" xfId="14" applyFont="1" applyFill="1" applyBorder="1" applyAlignment="1">
      <alignment horizontal="center" vertical="center" wrapText="1"/>
    </xf>
    <xf numFmtId="165" fontId="2" fillId="0" borderId="9" xfId="14" applyFont="1" applyFill="1" applyBorder="1" applyAlignment="1">
      <alignment horizontal="center" vertical="center" wrapText="1"/>
    </xf>
    <xf numFmtId="174" fontId="3" fillId="0" borderId="2" xfId="1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1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8" xfId="13" applyFont="1" applyFill="1" applyBorder="1" applyAlignment="1">
      <alignment horizontal="center" vertical="center" wrapText="1"/>
    </xf>
    <xf numFmtId="173" fontId="3" fillId="0" borderId="1" xfId="13" applyNumberFormat="1" applyFont="1" applyFill="1" applyBorder="1" applyAlignment="1">
      <alignment horizontal="center" vertical="center" wrapText="1"/>
    </xf>
    <xf numFmtId="9" fontId="3" fillId="0" borderId="1" xfId="13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9" fontId="2" fillId="0" borderId="24" xfId="13" applyFont="1" applyFill="1" applyBorder="1" applyAlignment="1" applyProtection="1">
      <alignment horizontal="center" vertical="center" wrapText="1"/>
      <protection locked="0"/>
    </xf>
    <xf numFmtId="173" fontId="2" fillId="0" borderId="24" xfId="13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left" vertical="top" wrapText="1"/>
    </xf>
    <xf numFmtId="9" fontId="3" fillId="0" borderId="7" xfId="12" applyNumberFormat="1" applyFont="1" applyFill="1" applyBorder="1" applyAlignment="1">
      <alignment horizontal="center" vertical="center" wrapText="1"/>
    </xf>
    <xf numFmtId="9" fontId="3" fillId="0" borderId="38" xfId="13" applyFont="1" applyFill="1" applyBorder="1" applyAlignment="1">
      <alignment horizontal="center" vertical="center" wrapText="1"/>
    </xf>
    <xf numFmtId="9" fontId="3" fillId="0" borderId="12" xfId="12" applyNumberFormat="1" applyFont="1" applyFill="1" applyBorder="1" applyAlignment="1">
      <alignment horizontal="center" vertical="center" wrapText="1"/>
    </xf>
    <xf numFmtId="10" fontId="3" fillId="0" borderId="38" xfId="13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top" wrapText="1"/>
    </xf>
    <xf numFmtId="173" fontId="3" fillId="0" borderId="33" xfId="13" applyNumberFormat="1" applyFont="1" applyFill="1" applyBorder="1" applyAlignment="1">
      <alignment horizontal="center" vertical="center" wrapText="1"/>
    </xf>
    <xf numFmtId="9" fontId="3" fillId="0" borderId="33" xfId="13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0" fontId="3" fillId="0" borderId="7" xfId="13" applyNumberFormat="1" applyFont="1" applyFill="1" applyBorder="1" applyAlignment="1">
      <alignment horizontal="center" vertical="center" wrapText="1"/>
    </xf>
    <xf numFmtId="166" fontId="3" fillId="0" borderId="7" xfId="12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top" wrapText="1"/>
    </xf>
    <xf numFmtId="173" fontId="2" fillId="0" borderId="39" xfId="13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166" fontId="3" fillId="0" borderId="41" xfId="12" applyFont="1" applyFill="1" applyBorder="1" applyAlignment="1">
      <alignment horizontal="center" vertical="center" wrapText="1"/>
    </xf>
    <xf numFmtId="166" fontId="3" fillId="0" borderId="42" xfId="12" applyFont="1" applyFill="1" applyBorder="1" applyAlignment="1">
      <alignment horizontal="center" vertical="center" wrapText="1"/>
    </xf>
    <xf numFmtId="166" fontId="3" fillId="0" borderId="23" xfId="12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9" fontId="2" fillId="0" borderId="33" xfId="13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29" xfId="13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9" fontId="2" fillId="0" borderId="39" xfId="13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top" wrapText="1"/>
    </xf>
    <xf numFmtId="173" fontId="6" fillId="0" borderId="33" xfId="13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9" fontId="3" fillId="0" borderId="37" xfId="13" applyFont="1" applyFill="1" applyBorder="1" applyAlignment="1">
      <alignment horizontal="center" vertical="center" wrapText="1"/>
    </xf>
    <xf numFmtId="9" fontId="2" fillId="0" borderId="37" xfId="13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9" fontId="3" fillId="0" borderId="7" xfId="13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9" fontId="3" fillId="0" borderId="39" xfId="13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9" fontId="2" fillId="0" borderId="29" xfId="13" applyFont="1" applyFill="1" applyBorder="1" applyAlignment="1" applyProtection="1">
      <alignment horizontal="center" vertical="center" wrapText="1"/>
      <protection locked="0"/>
    </xf>
    <xf numFmtId="173" fontId="2" fillId="0" borderId="29" xfId="13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left" vertical="top" wrapText="1"/>
    </xf>
    <xf numFmtId="9" fontId="2" fillId="0" borderId="15" xfId="13" applyFont="1" applyFill="1" applyBorder="1" applyAlignment="1">
      <alignment horizontal="center" vertical="center" wrapText="1"/>
    </xf>
    <xf numFmtId="10" fontId="2" fillId="0" borderId="32" xfId="13" applyNumberFormat="1" applyFont="1" applyFill="1" applyBorder="1" applyAlignment="1">
      <alignment horizontal="center" vertical="center" wrapText="1"/>
    </xf>
    <xf numFmtId="10" fontId="2" fillId="0" borderId="33" xfId="13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9" fontId="2" fillId="0" borderId="17" xfId="13" applyFont="1" applyFill="1" applyBorder="1" applyAlignment="1">
      <alignment horizontal="center" vertical="center" wrapText="1"/>
    </xf>
    <xf numFmtId="10" fontId="2" fillId="0" borderId="6" xfId="13" applyNumberFormat="1" applyFont="1" applyFill="1" applyBorder="1" applyAlignment="1">
      <alignment horizontal="center" vertical="center" wrapText="1"/>
    </xf>
    <xf numFmtId="10" fontId="2" fillId="0" borderId="1" xfId="13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9" fontId="2" fillId="0" borderId="19" xfId="13" applyFont="1" applyFill="1" applyBorder="1" applyAlignment="1">
      <alignment horizontal="center" vertical="center" wrapText="1"/>
    </xf>
    <xf numFmtId="10" fontId="2" fillId="0" borderId="36" xfId="13" applyNumberFormat="1" applyFont="1" applyFill="1" applyBorder="1" applyAlignment="1">
      <alignment horizontal="center" vertical="center" wrapText="1"/>
    </xf>
    <xf numFmtId="10" fontId="2" fillId="0" borderId="37" xfId="13" applyNumberFormat="1" applyFont="1" applyFill="1" applyBorder="1" applyAlignment="1">
      <alignment horizontal="center" vertical="center" wrapText="1"/>
    </xf>
    <xf numFmtId="9" fontId="2" fillId="0" borderId="39" xfId="13" applyNumberFormat="1" applyFont="1" applyFill="1" applyBorder="1" applyAlignment="1">
      <alignment horizontal="center" vertical="center" wrapText="1"/>
    </xf>
    <xf numFmtId="10" fontId="2" fillId="0" borderId="39" xfId="13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top" wrapText="1"/>
    </xf>
    <xf numFmtId="173" fontId="2" fillId="0" borderId="33" xfId="13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top" wrapText="1"/>
    </xf>
    <xf numFmtId="173" fontId="2" fillId="0" borderId="37" xfId="13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top" wrapText="1"/>
    </xf>
    <xf numFmtId="9" fontId="2" fillId="0" borderId="22" xfId="13" applyFont="1" applyFill="1" applyBorder="1" applyAlignment="1">
      <alignment horizontal="center" vertical="center" wrapText="1"/>
    </xf>
    <xf numFmtId="10" fontId="2" fillId="0" borderId="20" xfId="13" applyNumberFormat="1" applyFont="1" applyFill="1" applyBorder="1" applyAlignment="1">
      <alignment horizontal="center" vertical="center" wrapText="1"/>
    </xf>
    <xf numFmtId="10" fontId="2" fillId="0" borderId="9" xfId="13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165" fontId="5" fillId="0" borderId="6" xfId="14" applyFont="1" applyFill="1" applyBorder="1" applyAlignment="1">
      <alignment horizontal="center" vertical="center" wrapText="1"/>
    </xf>
    <xf numFmtId="165" fontId="5" fillId="0" borderId="6" xfId="14" applyFont="1" applyFill="1" applyBorder="1" applyAlignment="1">
      <alignment vertical="center" wrapText="1"/>
    </xf>
    <xf numFmtId="165" fontId="5" fillId="0" borderId="20" xfId="14" applyFont="1" applyFill="1" applyBorder="1" applyAlignment="1">
      <alignment vertical="center" wrapText="1"/>
    </xf>
    <xf numFmtId="0" fontId="2" fillId="0" borderId="33" xfId="0" quotePrefix="1" applyFont="1" applyFill="1" applyBorder="1" applyAlignment="1">
      <alignment horizontal="center" vertical="center" wrapText="1"/>
    </xf>
    <xf numFmtId="165" fontId="2" fillId="0" borderId="15" xfId="14" applyFont="1" applyFill="1" applyBorder="1" applyAlignment="1">
      <alignment horizontal="center" vertical="center" wrapText="1"/>
    </xf>
    <xf numFmtId="165" fontId="2" fillId="0" borderId="17" xfId="14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65" fontId="5" fillId="0" borderId="6" xfId="14" applyFont="1" applyFill="1" applyBorder="1" applyAlignment="1" applyProtection="1">
      <alignment horizontal="left" vertical="top" wrapText="1"/>
      <protection locked="0"/>
    </xf>
    <xf numFmtId="165" fontId="5" fillId="0" borderId="20" xfId="14" applyFont="1" applyFill="1" applyBorder="1" applyAlignment="1" applyProtection="1">
      <alignment horizontal="left" vertical="top" wrapText="1"/>
      <protection locked="0"/>
    </xf>
    <xf numFmtId="0" fontId="2" fillId="0" borderId="24" xfId="0" quotePrefix="1" applyFont="1" applyFill="1" applyBorder="1" applyAlignment="1" applyProtection="1">
      <alignment horizontal="left" vertical="top" wrapText="1"/>
      <protection locked="0"/>
    </xf>
    <xf numFmtId="165" fontId="2" fillId="0" borderId="25" xfId="14" applyFont="1" applyFill="1" applyBorder="1" applyAlignment="1" applyProtection="1">
      <alignment horizontal="left" vertical="center" wrapText="1"/>
      <protection locked="0"/>
    </xf>
    <xf numFmtId="0" fontId="2" fillId="0" borderId="29" xfId="0" quotePrefix="1" applyFont="1" applyFill="1" applyBorder="1" applyAlignment="1" applyProtection="1">
      <alignment horizontal="left" vertical="top" wrapText="1"/>
      <protection locked="0"/>
    </xf>
    <xf numFmtId="165" fontId="2" fillId="0" borderId="30" xfId="14" applyFont="1" applyFill="1" applyBorder="1" applyAlignment="1" applyProtection="1">
      <alignment horizontal="left" vertical="center" wrapText="1"/>
      <protection locked="0"/>
    </xf>
    <xf numFmtId="165" fontId="3" fillId="0" borderId="9" xfId="14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5" fontId="2" fillId="0" borderId="2" xfId="14" applyFont="1" applyFill="1" applyBorder="1" applyAlignment="1">
      <alignment horizontal="center" vertical="center" wrapText="1"/>
    </xf>
    <xf numFmtId="165" fontId="2" fillId="0" borderId="9" xfId="14" applyFont="1" applyFill="1" applyBorder="1" applyAlignment="1">
      <alignment horizontal="center" vertical="center" wrapText="1"/>
    </xf>
    <xf numFmtId="165" fontId="2" fillId="0" borderId="2" xfId="14" quotePrefix="1" applyFont="1" applyFill="1" applyBorder="1" applyAlignment="1" applyProtection="1">
      <alignment horizontal="center" vertical="center" wrapText="1"/>
      <protection locked="0"/>
    </xf>
    <xf numFmtId="165" fontId="2" fillId="0" borderId="8" xfId="14" quotePrefix="1" applyFont="1" applyFill="1" applyBorder="1" applyAlignment="1" applyProtection="1">
      <alignment horizontal="center" vertical="center" wrapText="1"/>
      <protection locked="0"/>
    </xf>
    <xf numFmtId="165" fontId="2" fillId="0" borderId="9" xfId="14" quotePrefix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3" fontId="2" fillId="0" borderId="2" xfId="13" applyNumberFormat="1" applyFont="1" applyFill="1" applyBorder="1" applyAlignment="1">
      <alignment horizontal="center" vertical="center" wrapText="1"/>
    </xf>
    <xf numFmtId="173" fontId="2" fillId="0" borderId="9" xfId="1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44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65" fontId="2" fillId="0" borderId="27" xfId="14" applyFont="1" applyFill="1" applyBorder="1" applyAlignment="1" applyProtection="1">
      <alignment horizontal="center" vertical="center" wrapText="1"/>
      <protection locked="0"/>
    </xf>
    <xf numFmtId="165" fontId="2" fillId="0" borderId="22" xfId="14" applyFont="1" applyFill="1" applyBorder="1" applyAlignment="1" applyProtection="1">
      <alignment horizontal="center" vertic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top" wrapText="1"/>
      <protection locked="0"/>
    </xf>
    <xf numFmtId="0" fontId="2" fillId="0" borderId="9" xfId="0" quotePrefix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165" fontId="2" fillId="0" borderId="27" xfId="14" quotePrefix="1" applyFont="1" applyFill="1" applyBorder="1" applyAlignment="1" applyProtection="1">
      <alignment horizontal="center" vertical="center" wrapText="1"/>
      <protection locked="0"/>
    </xf>
    <xf numFmtId="165" fontId="2" fillId="0" borderId="22" xfId="14" quotePrefix="1" applyFont="1" applyFill="1" applyBorder="1" applyAlignment="1" applyProtection="1">
      <alignment horizontal="center" vertical="center" wrapText="1"/>
      <protection locked="0"/>
    </xf>
    <xf numFmtId="165" fontId="2" fillId="0" borderId="27" xfId="14" applyFont="1" applyFill="1" applyBorder="1" applyAlignment="1">
      <alignment horizontal="center" vertical="center" wrapText="1"/>
    </xf>
    <xf numFmtId="165" fontId="2" fillId="0" borderId="30" xfId="14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9" xfId="0" quotePrefix="1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165" fontId="2" fillId="0" borderId="2" xfId="14" quotePrefix="1" applyFont="1" applyFill="1" applyBorder="1" applyAlignment="1">
      <alignment horizontal="center" vertical="center" wrapText="1"/>
    </xf>
    <xf numFmtId="165" fontId="2" fillId="0" borderId="9" xfId="14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165" fontId="2" fillId="0" borderId="8" xfId="14" quotePrefix="1" applyFont="1" applyFill="1" applyBorder="1" applyAlignment="1">
      <alignment horizontal="center" vertical="center" wrapText="1"/>
    </xf>
    <xf numFmtId="9" fontId="3" fillId="0" borderId="41" xfId="13" applyFont="1" applyFill="1" applyBorder="1" applyAlignment="1">
      <alignment horizontal="center" vertical="center" wrapText="1"/>
    </xf>
    <xf numFmtId="9" fontId="3" fillId="0" borderId="29" xfId="13" applyFont="1" applyFill="1" applyBorder="1" applyAlignment="1">
      <alignment horizontal="center" vertical="center" wrapText="1"/>
    </xf>
    <xf numFmtId="9" fontId="3" fillId="0" borderId="42" xfId="13" applyFont="1" applyFill="1" applyBorder="1" applyAlignment="1">
      <alignment horizontal="center" vertical="center" wrapText="1"/>
    </xf>
    <xf numFmtId="9" fontId="3" fillId="0" borderId="30" xfId="13" applyFont="1" applyFill="1" applyBorder="1" applyAlignment="1">
      <alignment horizontal="center" vertical="center" wrapText="1"/>
    </xf>
    <xf numFmtId="9" fontId="3" fillId="0" borderId="2" xfId="13" applyFont="1" applyFill="1" applyBorder="1" applyAlignment="1">
      <alignment horizontal="center" vertical="center" wrapText="1"/>
    </xf>
    <xf numFmtId="9" fontId="3" fillId="0" borderId="9" xfId="13" applyFont="1" applyFill="1" applyBorder="1" applyAlignment="1">
      <alignment horizontal="center" vertical="center" wrapText="1"/>
    </xf>
    <xf numFmtId="9" fontId="2" fillId="0" borderId="2" xfId="13" applyFont="1" applyFill="1" applyBorder="1" applyAlignment="1">
      <alignment horizontal="center" vertical="center" wrapText="1"/>
    </xf>
    <xf numFmtId="9" fontId="2" fillId="0" borderId="9" xfId="13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73" fontId="2" fillId="0" borderId="8" xfId="13" applyNumberFormat="1" applyFont="1" applyFill="1" applyBorder="1" applyAlignment="1">
      <alignment horizontal="center" vertical="center" wrapText="1"/>
    </xf>
    <xf numFmtId="10" fontId="2" fillId="0" borderId="2" xfId="13" applyNumberFormat="1" applyFont="1" applyFill="1" applyBorder="1" applyAlignment="1">
      <alignment horizontal="center" vertical="center" wrapText="1"/>
    </xf>
    <xf numFmtId="10" fontId="2" fillId="0" borderId="8" xfId="13" applyNumberFormat="1" applyFont="1" applyFill="1" applyBorder="1" applyAlignment="1">
      <alignment horizontal="center" vertical="center" wrapText="1"/>
    </xf>
    <xf numFmtId="10" fontId="2" fillId="0" borderId="9" xfId="13" applyNumberFormat="1" applyFont="1" applyFill="1" applyBorder="1" applyAlignment="1">
      <alignment horizontal="center" vertical="center" wrapText="1"/>
    </xf>
    <xf numFmtId="9" fontId="2" fillId="0" borderId="8" xfId="1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9" fontId="5" fillId="0" borderId="2" xfId="13" applyFont="1" applyFill="1" applyBorder="1" applyAlignment="1">
      <alignment horizontal="center" vertical="center" wrapText="1"/>
    </xf>
    <xf numFmtId="9" fontId="5" fillId="0" borderId="9" xfId="13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5" fontId="5" fillId="0" borderId="2" xfId="14" applyFont="1" applyFill="1" applyBorder="1" applyAlignment="1">
      <alignment horizontal="center" vertical="center" wrapText="1"/>
    </xf>
    <xf numFmtId="165" fontId="5" fillId="0" borderId="9" xfId="14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3" fontId="2" fillId="0" borderId="41" xfId="13" applyNumberFormat="1" applyFont="1" applyFill="1" applyBorder="1" applyAlignment="1">
      <alignment horizontal="center" vertical="center" wrapText="1"/>
    </xf>
    <xf numFmtId="173" fontId="2" fillId="0" borderId="29" xfId="13" applyNumberFormat="1" applyFont="1" applyFill="1" applyBorder="1" applyAlignment="1">
      <alignment horizontal="center" vertical="center" wrapText="1"/>
    </xf>
    <xf numFmtId="10" fontId="3" fillId="0" borderId="12" xfId="13" applyNumberFormat="1" applyFont="1" applyFill="1" applyBorder="1" applyAlignment="1">
      <alignment horizontal="center" vertical="center" wrapText="1"/>
    </xf>
    <xf numFmtId="10" fontId="3" fillId="0" borderId="11" xfId="13" applyNumberFormat="1" applyFont="1" applyFill="1" applyBorder="1" applyAlignment="1">
      <alignment horizontal="center" vertical="center" wrapText="1"/>
    </xf>
    <xf numFmtId="10" fontId="3" fillId="0" borderId="13" xfId="13" applyNumberFormat="1" applyFont="1" applyFill="1" applyBorder="1" applyAlignment="1">
      <alignment horizontal="center" vertical="center" wrapText="1"/>
    </xf>
    <xf numFmtId="166" fontId="3" fillId="0" borderId="2" xfId="12" applyFont="1" applyFill="1" applyBorder="1" applyAlignment="1">
      <alignment horizontal="center" vertical="center" wrapText="1"/>
    </xf>
    <xf numFmtId="166" fontId="3" fillId="0" borderId="8" xfId="12" applyFont="1" applyFill="1" applyBorder="1" applyAlignment="1">
      <alignment horizontal="center" vertical="center" wrapText="1"/>
    </xf>
    <xf numFmtId="166" fontId="3" fillId="0" borderId="9" xfId="12" applyFont="1" applyFill="1" applyBorder="1" applyAlignment="1">
      <alignment horizontal="center" vertical="center" wrapText="1"/>
    </xf>
    <xf numFmtId="9" fontId="2" fillId="0" borderId="2" xfId="13" applyFont="1" applyFill="1" applyBorder="1" applyAlignment="1" applyProtection="1">
      <alignment horizontal="center" vertical="center" wrapText="1"/>
      <protection locked="0"/>
    </xf>
    <xf numFmtId="9" fontId="2" fillId="0" borderId="9" xfId="13" applyFont="1" applyFill="1" applyBorder="1" applyAlignment="1" applyProtection="1">
      <alignment horizontal="center" vertical="center" wrapText="1"/>
      <protection locked="0"/>
    </xf>
    <xf numFmtId="166" fontId="3" fillId="0" borderId="41" xfId="12" applyFont="1" applyFill="1" applyBorder="1" applyAlignment="1">
      <alignment horizontal="center" vertical="center" wrapText="1"/>
    </xf>
    <xf numFmtId="166" fontId="3" fillId="0" borderId="29" xfId="12" applyFont="1" applyFill="1" applyBorder="1" applyAlignment="1">
      <alignment horizontal="center" vertical="center" wrapText="1"/>
    </xf>
    <xf numFmtId="9" fontId="2" fillId="0" borderId="2" xfId="12" applyNumberFormat="1" applyFont="1" applyFill="1" applyBorder="1" applyAlignment="1" applyProtection="1">
      <alignment horizontal="center" vertical="center" wrapText="1"/>
      <protection locked="0"/>
    </xf>
    <xf numFmtId="166" fontId="2" fillId="0" borderId="9" xfId="12" applyFont="1" applyFill="1" applyBorder="1" applyAlignment="1" applyProtection="1">
      <alignment horizontal="center" vertical="center" wrapText="1"/>
      <protection locked="0"/>
    </xf>
    <xf numFmtId="9" fontId="2" fillId="0" borderId="9" xfId="12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3" applyFont="1" applyFill="1" applyBorder="1" applyAlignment="1">
      <alignment horizontal="center" vertical="center" wrapText="1"/>
    </xf>
    <xf numFmtId="10" fontId="2" fillId="0" borderId="1" xfId="13" applyNumberFormat="1" applyFont="1" applyFill="1" applyBorder="1" applyAlignment="1">
      <alignment horizontal="center" vertical="center" wrapText="1"/>
    </xf>
    <xf numFmtId="9" fontId="2" fillId="0" borderId="41" xfId="13" applyFont="1" applyFill="1" applyBorder="1" applyAlignment="1">
      <alignment horizontal="center" vertical="center" wrapText="1"/>
    </xf>
    <xf numFmtId="9" fontId="2" fillId="0" borderId="29" xfId="13" applyFont="1" applyFill="1" applyBorder="1" applyAlignment="1">
      <alignment horizontal="center" vertical="center" wrapText="1"/>
    </xf>
    <xf numFmtId="9" fontId="2" fillId="0" borderId="41" xfId="13" applyNumberFormat="1" applyFont="1" applyFill="1" applyBorder="1" applyAlignment="1">
      <alignment horizontal="center" vertical="center" wrapText="1"/>
    </xf>
    <xf numFmtId="9" fontId="2" fillId="0" borderId="29" xfId="13" applyNumberFormat="1" applyFont="1" applyFill="1" applyBorder="1" applyAlignment="1">
      <alignment horizontal="center" vertical="center" wrapText="1"/>
    </xf>
    <xf numFmtId="10" fontId="2" fillId="0" borderId="37" xfId="13" applyNumberFormat="1" applyFont="1" applyFill="1" applyBorder="1" applyAlignment="1">
      <alignment horizontal="center" vertical="center" wrapText="1"/>
    </xf>
    <xf numFmtId="9" fontId="3" fillId="0" borderId="12" xfId="12" applyNumberFormat="1" applyFont="1" applyFill="1" applyBorder="1" applyAlignment="1">
      <alignment horizontal="center" vertical="center" wrapText="1"/>
    </xf>
    <xf numFmtId="9" fontId="3" fillId="0" borderId="11" xfId="12" applyNumberFormat="1" applyFont="1" applyFill="1" applyBorder="1" applyAlignment="1">
      <alignment horizontal="center" vertical="center" wrapText="1"/>
    </xf>
    <xf numFmtId="9" fontId="3" fillId="0" borderId="13" xfId="12" applyNumberFormat="1" applyFont="1" applyFill="1" applyBorder="1" applyAlignment="1">
      <alignment horizontal="center" vertical="center" wrapText="1"/>
    </xf>
    <xf numFmtId="10" fontId="3" fillId="0" borderId="23" xfId="13" applyNumberFormat="1" applyFont="1" applyFill="1" applyBorder="1" applyAlignment="1">
      <alignment horizontal="center" vertical="center" wrapText="1"/>
    </xf>
    <xf numFmtId="10" fontId="3" fillId="0" borderId="26" xfId="13" applyNumberFormat="1" applyFont="1" applyFill="1" applyBorder="1" applyAlignment="1">
      <alignment horizontal="center" vertical="center" wrapText="1"/>
    </xf>
    <xf numFmtId="10" fontId="3" fillId="0" borderId="28" xfId="13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166" fontId="3" fillId="0" borderId="23" xfId="12" applyFont="1" applyFill="1" applyBorder="1" applyAlignment="1">
      <alignment horizontal="center" vertical="center" wrapText="1"/>
    </xf>
    <xf numFmtId="166" fontId="3" fillId="0" borderId="26" xfId="12" applyFont="1" applyFill="1" applyBorder="1" applyAlignment="1">
      <alignment horizontal="center" vertical="center" wrapText="1"/>
    </xf>
    <xf numFmtId="166" fontId="3" fillId="0" borderId="28" xfId="12" applyFont="1" applyFill="1" applyBorder="1" applyAlignment="1">
      <alignment horizontal="center" vertical="center" wrapText="1"/>
    </xf>
    <xf numFmtId="9" fontId="5" fillId="0" borderId="12" xfId="13" applyFont="1" applyFill="1" applyBorder="1" applyAlignment="1" applyProtection="1">
      <alignment horizontal="center" vertical="center" wrapText="1"/>
      <protection locked="0"/>
    </xf>
    <xf numFmtId="9" fontId="5" fillId="0" borderId="11" xfId="13" applyFont="1" applyFill="1" applyBorder="1" applyAlignment="1" applyProtection="1">
      <alignment horizontal="center" vertical="center" wrapText="1"/>
      <protection locked="0"/>
    </xf>
    <xf numFmtId="9" fontId="5" fillId="0" borderId="13" xfId="13" applyFont="1" applyFill="1" applyBorder="1" applyAlignment="1" applyProtection="1">
      <alignment horizontal="center" vertical="center" wrapText="1"/>
      <protection locked="0"/>
    </xf>
    <xf numFmtId="165" fontId="5" fillId="0" borderId="8" xfId="14" applyFont="1" applyFill="1" applyBorder="1" applyAlignment="1">
      <alignment horizontal="center" vertical="center" wrapText="1"/>
    </xf>
    <xf numFmtId="171" fontId="5" fillId="0" borderId="2" xfId="14" applyNumberFormat="1" applyFont="1" applyFill="1" applyBorder="1" applyAlignment="1">
      <alignment horizontal="center" vertical="center" wrapText="1"/>
    </xf>
    <xf numFmtId="171" fontId="5" fillId="0" borderId="9" xfId="14" applyNumberFormat="1" applyFont="1" applyFill="1" applyBorder="1" applyAlignment="1">
      <alignment horizontal="center" vertical="center" wrapText="1"/>
    </xf>
    <xf numFmtId="165" fontId="2" fillId="0" borderId="8" xfId="14" applyFont="1" applyFill="1" applyBorder="1" applyAlignment="1">
      <alignment horizontal="center" vertical="center" wrapText="1"/>
    </xf>
    <xf numFmtId="165" fontId="2" fillId="0" borderId="2" xfId="14" applyNumberFormat="1" applyFont="1" applyFill="1" applyBorder="1" applyAlignment="1">
      <alignment horizontal="center" vertical="center" wrapText="1"/>
    </xf>
    <xf numFmtId="165" fontId="2" fillId="0" borderId="8" xfId="14" applyNumberFormat="1" applyFont="1" applyFill="1" applyBorder="1" applyAlignment="1">
      <alignment horizontal="center" vertical="center" wrapText="1"/>
    </xf>
    <xf numFmtId="165" fontId="2" fillId="0" borderId="9" xfId="14" applyNumberFormat="1" applyFont="1" applyFill="1" applyBorder="1" applyAlignment="1">
      <alignment horizontal="center" vertical="center" wrapText="1"/>
    </xf>
    <xf numFmtId="171" fontId="5" fillId="0" borderId="8" xfId="14" applyNumberFormat="1" applyFont="1" applyFill="1" applyBorder="1" applyAlignment="1">
      <alignment horizontal="center" vertical="center" wrapText="1"/>
    </xf>
    <xf numFmtId="9" fontId="5" fillId="0" borderId="2" xfId="13" applyFont="1" applyFill="1" applyBorder="1" applyAlignment="1" applyProtection="1">
      <alignment horizontal="center" vertical="center" wrapText="1"/>
      <protection locked="0"/>
    </xf>
    <xf numFmtId="9" fontId="5" fillId="0" borderId="8" xfId="13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9" fontId="2" fillId="0" borderId="23" xfId="13" applyFont="1" applyFill="1" applyBorder="1" applyAlignment="1">
      <alignment horizontal="center" vertical="center" wrapText="1"/>
    </xf>
    <xf numFmtId="9" fontId="2" fillId="0" borderId="26" xfId="13" applyFont="1" applyFill="1" applyBorder="1" applyAlignment="1">
      <alignment horizontal="center" vertical="center" wrapText="1"/>
    </xf>
    <xf numFmtId="9" fontId="2" fillId="0" borderId="28" xfId="13" applyFont="1" applyFill="1" applyBorder="1" applyAlignment="1">
      <alignment horizontal="center" vertical="center" wrapText="1"/>
    </xf>
    <xf numFmtId="9" fontId="5" fillId="0" borderId="9" xfId="13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9" fontId="1" fillId="0" borderId="33" xfId="13" applyFont="1" applyFill="1" applyBorder="1" applyAlignment="1">
      <alignment horizontal="center" vertical="center" wrapText="1"/>
    </xf>
    <xf numFmtId="9" fontId="1" fillId="0" borderId="1" xfId="13" applyFont="1" applyFill="1" applyBorder="1" applyAlignment="1">
      <alignment horizontal="center" vertical="center" wrapText="1"/>
    </xf>
    <xf numFmtId="9" fontId="1" fillId="0" borderId="37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9" fontId="3" fillId="0" borderId="8" xfId="13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10" xfId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73" fontId="2" fillId="0" borderId="2" xfId="13" applyNumberFormat="1" applyFont="1" applyFill="1" applyBorder="1" applyAlignment="1" applyProtection="1">
      <alignment horizontal="center" vertical="center" wrapText="1"/>
      <protection locked="0"/>
    </xf>
    <xf numFmtId="173" fontId="2" fillId="0" borderId="9" xfId="13" applyNumberFormat="1" applyFont="1" applyFill="1" applyBorder="1" applyAlignment="1" applyProtection="1">
      <alignment horizontal="center" vertical="center" wrapText="1"/>
      <protection locked="0"/>
    </xf>
    <xf numFmtId="9" fontId="2" fillId="0" borderId="12" xfId="13" applyFont="1" applyFill="1" applyBorder="1" applyAlignment="1" applyProtection="1">
      <alignment horizontal="center" vertical="center" wrapText="1"/>
      <protection locked="0"/>
    </xf>
    <xf numFmtId="9" fontId="2" fillId="0" borderId="13" xfId="13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9" xfId="1" applyFont="1" applyFill="1" applyBorder="1" applyAlignment="1" applyProtection="1">
      <alignment horizontal="center" vertical="center" wrapText="1"/>
      <protection locked="0"/>
    </xf>
    <xf numFmtId="9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16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9" fontId="3" fillId="0" borderId="13" xfId="13" applyNumberFormat="1" applyFont="1" applyFill="1" applyBorder="1" applyAlignment="1">
      <alignment horizontal="center" vertical="center" wrapText="1"/>
    </xf>
    <xf numFmtId="9" fontId="3" fillId="0" borderId="7" xfId="13" applyNumberFormat="1" applyFont="1" applyFill="1" applyBorder="1" applyAlignment="1">
      <alignment horizontal="center" vertical="center" wrapText="1"/>
    </xf>
    <xf numFmtId="173" fontId="3" fillId="0" borderId="14" xfId="13" applyNumberFormat="1" applyFont="1" applyFill="1" applyBorder="1" applyAlignment="1">
      <alignment horizontal="center" vertical="center" wrapText="1"/>
    </xf>
    <xf numFmtId="173" fontId="3" fillId="0" borderId="16" xfId="13" applyNumberFormat="1" applyFont="1" applyFill="1" applyBorder="1" applyAlignment="1">
      <alignment horizontal="center" vertical="center" wrapText="1"/>
    </xf>
    <xf numFmtId="173" fontId="3" fillId="0" borderId="18" xfId="13" applyNumberFormat="1" applyFont="1" applyFill="1" applyBorder="1" applyAlignment="1">
      <alignment horizontal="center" vertical="center" wrapText="1"/>
    </xf>
    <xf numFmtId="9" fontId="3" fillId="0" borderId="7" xfId="13" applyFont="1" applyFill="1" applyBorder="1" applyAlignment="1">
      <alignment horizontal="center" vertical="center" wrapText="1"/>
    </xf>
    <xf numFmtId="9" fontId="3" fillId="0" borderId="14" xfId="13" applyFont="1" applyFill="1" applyBorder="1" applyAlignment="1">
      <alignment horizontal="center" vertical="center" wrapText="1"/>
    </xf>
    <xf numFmtId="9" fontId="3" fillId="0" borderId="18" xfId="13" applyFont="1" applyFill="1" applyBorder="1" applyAlignment="1">
      <alignment horizontal="center" vertical="center" wrapText="1"/>
    </xf>
    <xf numFmtId="9" fontId="1" fillId="0" borderId="7" xfId="13" applyFont="1" applyFill="1" applyBorder="1" applyAlignment="1">
      <alignment horizontal="center" vertical="center" wrapText="1"/>
    </xf>
    <xf numFmtId="9" fontId="1" fillId="0" borderId="12" xfId="13" applyFont="1" applyFill="1" applyBorder="1" applyAlignment="1">
      <alignment horizontal="center" vertical="center" wrapText="1"/>
    </xf>
    <xf numFmtId="9" fontId="1" fillId="0" borderId="14" xfId="13" applyFont="1" applyFill="1" applyBorder="1" applyAlignment="1">
      <alignment horizontal="center" vertical="center" wrapText="1"/>
    </xf>
    <xf numFmtId="9" fontId="1" fillId="0" borderId="16" xfId="13" applyFont="1" applyFill="1" applyBorder="1" applyAlignment="1">
      <alignment horizontal="center" vertical="center" wrapText="1"/>
    </xf>
    <xf numFmtId="9" fontId="1" fillId="0" borderId="18" xfId="13" applyFont="1" applyFill="1" applyBorder="1" applyAlignment="1">
      <alignment horizontal="center" vertical="center" wrapText="1"/>
    </xf>
    <xf numFmtId="166" fontId="3" fillId="0" borderId="1" xfId="12" applyFont="1" applyFill="1" applyBorder="1" applyAlignment="1">
      <alignment horizontal="center" vertical="center" wrapText="1"/>
    </xf>
    <xf numFmtId="166" fontId="3" fillId="0" borderId="2" xfId="12" applyFont="1" applyFill="1" applyBorder="1" applyAlignment="1" applyProtection="1">
      <alignment horizontal="center" vertical="center" wrapText="1"/>
      <protection locked="0"/>
    </xf>
    <xf numFmtId="166" fontId="3" fillId="0" borderId="8" xfId="12" applyFont="1" applyFill="1" applyBorder="1" applyAlignment="1" applyProtection="1">
      <alignment horizontal="center" vertical="center" wrapText="1"/>
      <protection locked="0"/>
    </xf>
    <xf numFmtId="9" fontId="3" fillId="0" borderId="12" xfId="12" applyNumberFormat="1" applyFont="1" applyFill="1" applyBorder="1" applyAlignment="1" applyProtection="1">
      <alignment horizontal="center" vertical="center" wrapText="1"/>
      <protection locked="0"/>
    </xf>
    <xf numFmtId="9" fontId="3" fillId="0" borderId="11" xfId="12" applyNumberFormat="1" applyFont="1" applyFill="1" applyBorder="1" applyAlignment="1" applyProtection="1">
      <alignment horizontal="center" vertical="center" wrapText="1"/>
      <protection locked="0"/>
    </xf>
    <xf numFmtId="9" fontId="3" fillId="0" borderId="23" xfId="13" applyNumberFormat="1" applyFont="1" applyFill="1" applyBorder="1" applyAlignment="1" applyProtection="1">
      <alignment horizontal="center" vertical="center" wrapText="1"/>
      <protection locked="0"/>
    </xf>
    <xf numFmtId="9" fontId="3" fillId="0" borderId="26" xfId="13" applyNumberFormat="1" applyFont="1" applyFill="1" applyBorder="1" applyAlignment="1" applyProtection="1">
      <alignment horizontal="center" vertical="center" wrapText="1"/>
      <protection locked="0"/>
    </xf>
    <xf numFmtId="9" fontId="3" fillId="0" borderId="28" xfId="1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 wrapText="1"/>
      <protection locked="0"/>
    </xf>
    <xf numFmtId="0" fontId="2" fillId="0" borderId="8" xfId="0" quotePrefix="1" applyFont="1" applyFill="1" applyBorder="1" applyAlignment="1" applyProtection="1">
      <alignment horizontal="center" vertical="center" wrapText="1"/>
      <protection locked="0"/>
    </xf>
    <xf numFmtId="0" fontId="2" fillId="0" borderId="9" xfId="0" quotePrefix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left" vertical="top" wrapText="1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9" fontId="2" fillId="0" borderId="6" xfId="13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9" fontId="2" fillId="0" borderId="4" xfId="13" applyFont="1" applyFill="1" applyBorder="1" applyAlignment="1" applyProtection="1">
      <alignment horizontal="center" vertical="center" wrapText="1"/>
      <protection locked="0"/>
    </xf>
    <xf numFmtId="9" fontId="2" fillId="0" borderId="20" xfId="13" applyFont="1" applyFill="1" applyBorder="1" applyAlignment="1" applyProtection="1">
      <alignment horizontal="center" vertical="center" wrapText="1"/>
      <protection locked="0"/>
    </xf>
    <xf numFmtId="9" fontId="3" fillId="0" borderId="16" xfId="13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9" fontId="3" fillId="0" borderId="14" xfId="13" applyNumberFormat="1" applyFont="1" applyFill="1" applyBorder="1" applyAlignment="1">
      <alignment horizontal="center" vertical="center" wrapText="1"/>
    </xf>
    <xf numFmtId="9" fontId="3" fillId="0" borderId="18" xfId="13" applyNumberFormat="1" applyFont="1" applyFill="1" applyBorder="1" applyAlignment="1">
      <alignment horizontal="center" vertical="center" wrapText="1"/>
    </xf>
    <xf numFmtId="172" fontId="3" fillId="0" borderId="2" xfId="12" applyNumberFormat="1" applyFont="1" applyFill="1" applyBorder="1" applyAlignment="1">
      <alignment horizontal="center" vertical="center" wrapText="1"/>
    </xf>
    <xf numFmtId="172" fontId="3" fillId="0" borderId="8" xfId="12" applyNumberFormat="1" applyFont="1" applyFill="1" applyBorder="1" applyAlignment="1">
      <alignment horizontal="center" vertical="center" wrapText="1"/>
    </xf>
    <xf numFmtId="172" fontId="3" fillId="0" borderId="9" xfId="12" applyNumberFormat="1" applyFont="1" applyFill="1" applyBorder="1" applyAlignment="1">
      <alignment horizontal="center" vertical="center" wrapText="1"/>
    </xf>
    <xf numFmtId="173" fontId="3" fillId="0" borderId="2" xfId="13" applyNumberFormat="1" applyFont="1" applyFill="1" applyBorder="1" applyAlignment="1">
      <alignment horizontal="center" vertical="center" wrapText="1"/>
    </xf>
    <xf numFmtId="173" fontId="3" fillId="0" borderId="9" xfId="13" applyNumberFormat="1" applyFont="1" applyFill="1" applyBorder="1" applyAlignment="1">
      <alignment horizontal="center" vertical="center" wrapText="1"/>
    </xf>
    <xf numFmtId="9" fontId="3" fillId="0" borderId="1" xfId="13" applyFont="1" applyFill="1" applyBorder="1" applyAlignment="1">
      <alignment horizontal="center" vertical="center" wrapText="1"/>
    </xf>
    <xf numFmtId="9" fontId="3" fillId="0" borderId="37" xfId="13" applyFont="1" applyFill="1" applyBorder="1" applyAlignment="1">
      <alignment horizontal="center" vertical="center" wrapText="1"/>
    </xf>
    <xf numFmtId="9" fontId="2" fillId="0" borderId="27" xfId="13" applyFont="1" applyFill="1" applyBorder="1" applyAlignment="1" applyProtection="1">
      <alignment horizontal="center" vertical="center" wrapText="1"/>
      <protection locked="0"/>
    </xf>
    <xf numFmtId="9" fontId="2" fillId="0" borderId="22" xfId="13" applyFont="1" applyFill="1" applyBorder="1" applyAlignment="1" applyProtection="1">
      <alignment horizontal="center" vertical="center" wrapText="1"/>
      <protection locked="0"/>
    </xf>
    <xf numFmtId="166" fontId="3" fillId="0" borderId="12" xfId="12" applyFont="1" applyFill="1" applyBorder="1" applyAlignment="1">
      <alignment horizontal="center" vertical="center" wrapText="1"/>
    </xf>
    <xf numFmtId="166" fontId="3" fillId="0" borderId="11" xfId="12" applyFont="1" applyFill="1" applyBorder="1" applyAlignment="1">
      <alignment horizontal="center" vertical="center" wrapText="1"/>
    </xf>
    <xf numFmtId="166" fontId="3" fillId="0" borderId="13" xfId="12" applyFont="1" applyFill="1" applyBorder="1" applyAlignment="1">
      <alignment horizontal="center" vertical="center" wrapText="1"/>
    </xf>
    <xf numFmtId="10" fontId="3" fillId="0" borderId="31" xfId="13" applyNumberFormat="1" applyFont="1" applyFill="1" applyBorder="1" applyAlignment="1">
      <alignment horizontal="center" vertical="center" wrapText="1"/>
    </xf>
    <xf numFmtId="10" fontId="3" fillId="0" borderId="34" xfId="13" applyNumberFormat="1" applyFont="1" applyFill="1" applyBorder="1" applyAlignment="1">
      <alignment horizontal="center" vertical="center" wrapText="1"/>
    </xf>
    <xf numFmtId="10" fontId="3" fillId="0" borderId="35" xfId="13" applyNumberFormat="1" applyFont="1" applyFill="1" applyBorder="1" applyAlignment="1">
      <alignment horizontal="center" vertical="center" wrapText="1"/>
    </xf>
    <xf numFmtId="10" fontId="2" fillId="0" borderId="41" xfId="13" applyNumberFormat="1" applyFont="1" applyFill="1" applyBorder="1" applyAlignment="1">
      <alignment horizontal="center" vertical="center" wrapText="1"/>
    </xf>
    <xf numFmtId="10" fontId="2" fillId="0" borderId="29" xfId="13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</cellXfs>
  <cellStyles count="16">
    <cellStyle name="Millares" xfId="12" builtinId="3"/>
    <cellStyle name="Millares [0] 2" xfId="15"/>
    <cellStyle name="Millares 2" xfId="5"/>
    <cellStyle name="Millares 2 2" xfId="6"/>
    <cellStyle name="Millares 3" xfId="8"/>
    <cellStyle name="Millares 4" xfId="9"/>
    <cellStyle name="Moneda" xfId="14" builtinId="4"/>
    <cellStyle name="Moneda 2" xfId="2"/>
    <cellStyle name="Moneda 3" xfId="7"/>
    <cellStyle name="Moneda 4" xfId="10"/>
    <cellStyle name="Normal" xfId="0" builtinId="0"/>
    <cellStyle name="Normal 2" xfId="1"/>
    <cellStyle name="Normal 3" xfId="3"/>
    <cellStyle name="Normal 7" xfId="11"/>
    <cellStyle name="Porcentaje" xfId="13" builtinId="5"/>
    <cellStyle name="Porcentaje 2" xfId="4"/>
  </cellStyles>
  <dxfs count="0"/>
  <tableStyles count="0" defaultTableStyle="TableStyleMedium2" defaultPivotStyle="PivotStyleLight16"/>
  <colors>
    <mruColors>
      <color rgb="FFFFFF99"/>
      <color rgb="FF00FF00"/>
      <color rgb="FFCC99FF"/>
      <color rgb="FF66CCFF"/>
      <color rgb="FF66FF66"/>
      <color rgb="FFFF9999"/>
      <color rgb="FF00FFFF"/>
      <color rgb="FFFFFFCC"/>
      <color rgb="FF99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047/Downloads/Users/Usuario/Desktop/PLAN_INVERSIONES_2_P.D.xlsx(VERSION_ANTONIO%2021%20Abri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i"/>
      <sheetName val="MODIFICADO 25 NOV"/>
      <sheetName val="MODIFICADO 24 FEB (12)"/>
      <sheetName val="PTO 24 FEB"/>
      <sheetName val=" EGRE SEC CENT"/>
      <sheetName val="ING SEC CENT"/>
      <sheetName val="PROYECTOS ESTRATEGICOS"/>
      <sheetName val="Gastos_Inversión_2012"/>
      <sheetName val="RESUMEN"/>
      <sheetName val="POAI 2012-2015"/>
      <sheetName val="POR SECTORES EJECUTADO 31 DE M"/>
      <sheetName val="Analisis de alternativas"/>
      <sheetName val="ftes y usos"/>
      <sheetName val="Deuda"/>
      <sheetName val="SGP"/>
      <sheetName val="INDICADORES DEUDA"/>
      <sheetName val="Hoja3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2">
          <cell r="AA102">
            <v>219902577500</v>
          </cell>
        </row>
      </sheetData>
      <sheetData sheetId="5">
        <row r="5">
          <cell r="Z5">
            <v>127071249624</v>
          </cell>
        </row>
      </sheetData>
      <sheetData sheetId="6">
        <row r="29">
          <cell r="G29">
            <v>301227119205.59802</v>
          </cell>
        </row>
      </sheetData>
      <sheetData sheetId="7"/>
      <sheetData sheetId="8" refreshError="1"/>
      <sheetData sheetId="9">
        <row r="449">
          <cell r="Z449">
            <v>280820231681</v>
          </cell>
        </row>
      </sheetData>
      <sheetData sheetId="10">
        <row r="437">
          <cell r="M437">
            <v>16651493620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M118"/>
  <sheetViews>
    <sheetView tabSelected="1" zoomScale="55" zoomScaleNormal="55" workbookViewId="0">
      <pane ySplit="6" topLeftCell="A105" activePane="bottomLeft" state="frozen"/>
      <selection pane="bottomLeft" activeCell="AE131" sqref="AE131"/>
    </sheetView>
  </sheetViews>
  <sheetFormatPr baseColWidth="10" defaultColWidth="11.42578125" defaultRowHeight="12.75" x14ac:dyDescent="0.2"/>
  <cols>
    <col min="1" max="1" width="11.5703125" style="23" customWidth="1"/>
    <col min="2" max="2" width="27.5703125" style="23" customWidth="1"/>
    <col min="3" max="3" width="23.5703125" style="27" customWidth="1"/>
    <col min="4" max="4" width="7.5703125" style="23" customWidth="1"/>
    <col min="5" max="5" width="20.5703125" style="28" bestFit="1" customWidth="1"/>
    <col min="6" max="6" width="9.5703125" style="23" bestFit="1" customWidth="1"/>
    <col min="7" max="7" width="49.28515625" style="27" customWidth="1"/>
    <col min="8" max="8" width="8.28515625" style="27" customWidth="1"/>
    <col min="9" max="9" width="13.140625" style="28" customWidth="1"/>
    <col min="10" max="10" width="11.28515625" style="27" customWidth="1"/>
    <col min="11" max="11" width="10.140625" style="27" customWidth="1"/>
    <col min="12" max="12" width="15.28515625" style="28" customWidth="1"/>
    <col min="13" max="13" width="14.140625" style="28" customWidth="1"/>
    <col min="14" max="14" width="12.28515625" style="89" customWidth="1"/>
    <col min="15" max="15" width="17.5703125" style="28" customWidth="1"/>
    <col min="16" max="16" width="17.7109375" style="31" customWidth="1"/>
    <col min="17" max="17" width="56" style="27" customWidth="1"/>
    <col min="18" max="18" width="13.7109375" style="28" hidden="1" customWidth="1"/>
    <col min="19" max="19" width="9.85546875" style="27" hidden="1" customWidth="1"/>
    <col min="20" max="21" width="10.85546875" style="27" hidden="1" customWidth="1"/>
    <col min="22" max="22" width="12.85546875" style="27" hidden="1" customWidth="1"/>
    <col min="23" max="23" width="10.42578125" style="27" hidden="1" customWidth="1"/>
    <col min="24" max="24" width="15.28515625" style="28" hidden="1" customWidth="1"/>
    <col min="25" max="25" width="57.85546875" style="27" hidden="1" customWidth="1"/>
    <col min="26" max="26" width="21.28515625" style="27" hidden="1" customWidth="1"/>
    <col min="27" max="28" width="20.28515625" style="27" customWidth="1"/>
    <col min="29" max="29" width="11.28515625" style="27" customWidth="1"/>
    <col min="30" max="30" width="20.28515625" style="34" customWidth="1"/>
    <col min="31" max="31" width="27.28515625" style="27" customWidth="1"/>
    <col min="32" max="32" width="24.5703125" style="27" customWidth="1"/>
    <col min="33" max="33" width="23.42578125" style="27" customWidth="1"/>
    <col min="34" max="34" width="20.28515625" style="27" customWidth="1"/>
    <col min="35" max="35" width="23.42578125" style="27" customWidth="1"/>
    <col min="36" max="36" width="20.28515625" style="27" customWidth="1"/>
    <col min="37" max="37" width="31" style="29" customWidth="1"/>
    <col min="38" max="39" width="20.28515625" style="27" customWidth="1"/>
    <col min="40" max="16384" width="11.42578125" style="23"/>
  </cols>
  <sheetData>
    <row r="1" spans="1:39" ht="21.75" hidden="1" customHeight="1" x14ac:dyDescent="0.3">
      <c r="B1" s="1" t="s">
        <v>6</v>
      </c>
      <c r="C1" s="30">
        <v>2020</v>
      </c>
      <c r="D1" s="2"/>
      <c r="E1" s="25"/>
      <c r="F1" s="2"/>
      <c r="G1" s="3"/>
      <c r="H1" s="3"/>
      <c r="I1" s="25"/>
      <c r="J1" s="3"/>
      <c r="K1" s="3"/>
      <c r="L1" s="25"/>
      <c r="M1" s="25"/>
      <c r="N1" s="90"/>
      <c r="O1" s="25"/>
      <c r="P1" s="32"/>
      <c r="Q1" s="3"/>
      <c r="R1" s="25"/>
      <c r="S1" s="3"/>
      <c r="T1" s="3"/>
      <c r="U1" s="3"/>
      <c r="V1" s="3"/>
      <c r="W1" s="3"/>
      <c r="X1" s="25"/>
      <c r="Y1" s="3"/>
      <c r="Z1" s="3"/>
      <c r="AA1" s="3"/>
      <c r="AB1" s="3"/>
      <c r="AC1" s="3"/>
      <c r="AD1" s="35"/>
      <c r="AE1" s="3"/>
      <c r="AF1" s="3"/>
      <c r="AG1" s="3"/>
      <c r="AH1" s="3"/>
      <c r="AI1" s="3"/>
      <c r="AJ1" s="3"/>
      <c r="AK1" s="4"/>
      <c r="AL1" s="3"/>
      <c r="AM1" s="5"/>
    </row>
    <row r="2" spans="1:39" ht="22.5" hidden="1" customHeight="1" x14ac:dyDescent="0.3">
      <c r="B2" s="1" t="s">
        <v>7</v>
      </c>
      <c r="C2" s="30" t="s">
        <v>34</v>
      </c>
      <c r="D2" s="6"/>
      <c r="E2" s="26"/>
      <c r="F2" s="6"/>
      <c r="G2" s="7"/>
      <c r="H2" s="7"/>
      <c r="I2" s="26"/>
      <c r="J2" s="7"/>
      <c r="K2" s="7"/>
      <c r="L2" s="26"/>
      <c r="M2" s="26"/>
      <c r="N2" s="91"/>
      <c r="O2" s="26"/>
      <c r="P2" s="33"/>
      <c r="Q2" s="7"/>
      <c r="R2" s="26"/>
      <c r="S2" s="7"/>
      <c r="T2" s="7"/>
      <c r="U2" s="7"/>
      <c r="V2" s="7"/>
      <c r="W2" s="7"/>
      <c r="X2" s="26"/>
      <c r="Y2" s="7"/>
      <c r="Z2" s="7"/>
      <c r="AA2" s="7"/>
      <c r="AB2" s="7"/>
      <c r="AC2" s="7"/>
      <c r="AD2" s="36"/>
      <c r="AE2" s="7"/>
      <c r="AF2" s="7"/>
      <c r="AG2" s="7"/>
      <c r="AH2" s="7"/>
      <c r="AI2" s="7"/>
      <c r="AJ2" s="7"/>
      <c r="AK2" s="8"/>
      <c r="AL2" s="7"/>
      <c r="AM2" s="9"/>
    </row>
    <row r="3" spans="1:39" ht="20.25" customHeight="1" x14ac:dyDescent="0.2">
      <c r="B3" s="389" t="s">
        <v>0</v>
      </c>
      <c r="C3" s="389" t="s">
        <v>1</v>
      </c>
      <c r="D3" s="389" t="s">
        <v>8</v>
      </c>
      <c r="E3" s="389" t="s">
        <v>2</v>
      </c>
      <c r="F3" s="389" t="s">
        <v>8</v>
      </c>
      <c r="G3" s="382" t="s">
        <v>9</v>
      </c>
      <c r="H3" s="389" t="s">
        <v>8</v>
      </c>
      <c r="I3" s="382" t="s">
        <v>3</v>
      </c>
      <c r="J3" s="382" t="s">
        <v>4</v>
      </c>
      <c r="K3" s="392" t="s">
        <v>5</v>
      </c>
      <c r="L3" s="392" t="s">
        <v>10</v>
      </c>
      <c r="M3" s="398" t="s">
        <v>11</v>
      </c>
      <c r="N3" s="399"/>
      <c r="O3" s="399"/>
      <c r="P3" s="399"/>
      <c r="Q3" s="414" t="s">
        <v>12</v>
      </c>
      <c r="R3" s="416" t="s">
        <v>8</v>
      </c>
      <c r="S3" s="419" t="s">
        <v>13</v>
      </c>
      <c r="T3" s="419"/>
      <c r="U3" s="419"/>
      <c r="V3" s="419"/>
      <c r="W3" s="94"/>
      <c r="X3" s="421" t="s">
        <v>14</v>
      </c>
      <c r="Y3" s="385" t="s">
        <v>15</v>
      </c>
      <c r="Z3" s="385" t="s">
        <v>16</v>
      </c>
      <c r="AA3" s="424" t="s">
        <v>17</v>
      </c>
      <c r="AB3" s="414"/>
      <c r="AC3" s="385" t="s">
        <v>18</v>
      </c>
      <c r="AD3" s="385"/>
      <c r="AE3" s="385"/>
      <c r="AF3" s="385"/>
      <c r="AG3" s="385"/>
      <c r="AH3" s="385"/>
      <c r="AI3" s="385"/>
      <c r="AJ3" s="385"/>
      <c r="AK3" s="385" t="s">
        <v>19</v>
      </c>
      <c r="AL3" s="385" t="s">
        <v>20</v>
      </c>
      <c r="AM3" s="385" t="s">
        <v>21</v>
      </c>
    </row>
    <row r="4" spans="1:39" ht="15" customHeight="1" x14ac:dyDescent="0.2">
      <c r="B4" s="390"/>
      <c r="C4" s="390"/>
      <c r="D4" s="390"/>
      <c r="E4" s="390"/>
      <c r="F4" s="390"/>
      <c r="G4" s="383"/>
      <c r="H4" s="390"/>
      <c r="I4" s="383"/>
      <c r="J4" s="383"/>
      <c r="K4" s="392"/>
      <c r="L4" s="392"/>
      <c r="M4" s="408" t="s">
        <v>143</v>
      </c>
      <c r="N4" s="409" t="s">
        <v>144</v>
      </c>
      <c r="O4" s="410" t="s">
        <v>142</v>
      </c>
      <c r="P4" s="412" t="s">
        <v>22</v>
      </c>
      <c r="Q4" s="414"/>
      <c r="R4" s="417"/>
      <c r="S4" s="420"/>
      <c r="T4" s="420"/>
      <c r="U4" s="420"/>
      <c r="V4" s="420"/>
      <c r="W4" s="95"/>
      <c r="X4" s="422"/>
      <c r="Y4" s="385"/>
      <c r="Z4" s="385"/>
      <c r="AA4" s="386" t="s">
        <v>23</v>
      </c>
      <c r="AB4" s="386" t="s">
        <v>24</v>
      </c>
      <c r="AC4" s="385" t="s">
        <v>25</v>
      </c>
      <c r="AD4" s="385" t="s">
        <v>26</v>
      </c>
      <c r="AE4" s="425" t="s">
        <v>27</v>
      </c>
      <c r="AF4" s="385" t="s">
        <v>134</v>
      </c>
      <c r="AG4" s="385" t="s">
        <v>135</v>
      </c>
      <c r="AH4" s="386" t="s">
        <v>28</v>
      </c>
      <c r="AI4" s="427" t="s">
        <v>35</v>
      </c>
      <c r="AJ4" s="385" t="s">
        <v>28</v>
      </c>
      <c r="AK4" s="385"/>
      <c r="AL4" s="387"/>
      <c r="AM4" s="385"/>
    </row>
    <row r="5" spans="1:39" ht="28.15" customHeight="1" x14ac:dyDescent="0.2">
      <c r="B5" s="391"/>
      <c r="C5" s="391"/>
      <c r="D5" s="391"/>
      <c r="E5" s="391"/>
      <c r="F5" s="391"/>
      <c r="G5" s="384"/>
      <c r="H5" s="391"/>
      <c r="I5" s="384"/>
      <c r="J5" s="384"/>
      <c r="K5" s="392"/>
      <c r="L5" s="392"/>
      <c r="M5" s="408"/>
      <c r="N5" s="409"/>
      <c r="O5" s="411"/>
      <c r="P5" s="412"/>
      <c r="Q5" s="415"/>
      <c r="R5" s="418"/>
      <c r="S5" s="10" t="s">
        <v>29</v>
      </c>
      <c r="T5" s="10" t="s">
        <v>30</v>
      </c>
      <c r="U5" s="10" t="s">
        <v>31</v>
      </c>
      <c r="V5" s="10" t="s">
        <v>32</v>
      </c>
      <c r="W5" s="39" t="s">
        <v>133</v>
      </c>
      <c r="X5" s="423"/>
      <c r="Y5" s="386"/>
      <c r="Z5" s="386"/>
      <c r="AA5" s="413"/>
      <c r="AB5" s="413"/>
      <c r="AC5" s="388"/>
      <c r="AD5" s="386"/>
      <c r="AE5" s="426"/>
      <c r="AF5" s="388"/>
      <c r="AG5" s="388"/>
      <c r="AH5" s="413"/>
      <c r="AI5" s="428"/>
      <c r="AJ5" s="388"/>
      <c r="AK5" s="386"/>
      <c r="AL5" s="388"/>
      <c r="AM5" s="386"/>
    </row>
    <row r="6" spans="1:39" ht="12" customHeight="1" x14ac:dyDescent="0.25">
      <c r="B6" s="42"/>
      <c r="C6" s="42"/>
      <c r="D6" s="42"/>
      <c r="E6" s="42"/>
      <c r="F6" s="42"/>
      <c r="G6" s="45"/>
      <c r="H6" s="42"/>
      <c r="I6" s="45"/>
      <c r="J6" s="45"/>
      <c r="K6" s="44"/>
      <c r="L6" s="44"/>
      <c r="M6" s="46"/>
      <c r="N6" s="92"/>
      <c r="O6" s="37"/>
      <c r="P6" s="38"/>
      <c r="Q6" s="48"/>
      <c r="R6" s="49"/>
      <c r="S6" s="39"/>
      <c r="T6" s="39"/>
      <c r="U6" s="39"/>
      <c r="V6" s="39"/>
      <c r="W6" s="39"/>
      <c r="X6" s="47"/>
      <c r="Y6" s="43"/>
      <c r="Z6" s="43"/>
      <c r="AA6" s="50"/>
      <c r="AB6" s="50"/>
      <c r="AC6" s="41"/>
      <c r="AD6" s="43"/>
      <c r="AE6" s="40"/>
      <c r="AF6" s="41"/>
      <c r="AG6" s="41"/>
      <c r="AH6" s="52"/>
      <c r="AI6" s="51"/>
      <c r="AJ6" s="41"/>
      <c r="AK6" s="43"/>
      <c r="AL6" s="41"/>
      <c r="AM6" s="43"/>
    </row>
    <row r="7" spans="1:39" ht="12" customHeight="1" x14ac:dyDescent="0.25">
      <c r="B7" s="42"/>
      <c r="C7" s="42"/>
      <c r="D7" s="42"/>
      <c r="E7" s="42"/>
      <c r="F7" s="42"/>
      <c r="G7" s="45"/>
      <c r="H7" s="42"/>
      <c r="I7" s="45"/>
      <c r="J7" s="45"/>
      <c r="K7" s="44"/>
      <c r="L7" s="44"/>
      <c r="M7" s="46"/>
      <c r="N7" s="92"/>
      <c r="O7" s="37"/>
      <c r="P7" s="38"/>
      <c r="Q7" s="48"/>
      <c r="R7" s="49"/>
      <c r="S7" s="39"/>
      <c r="T7" s="39"/>
      <c r="U7" s="39"/>
      <c r="V7" s="39"/>
      <c r="W7" s="39"/>
      <c r="X7" s="47"/>
      <c r="Y7" s="43"/>
      <c r="Z7" s="43"/>
      <c r="AA7" s="50"/>
      <c r="AB7" s="50"/>
      <c r="AC7" s="41"/>
      <c r="AD7" s="43"/>
      <c r="AE7" s="40"/>
      <c r="AF7" s="41"/>
      <c r="AG7" s="41"/>
      <c r="AH7" s="52"/>
      <c r="AI7" s="51"/>
      <c r="AJ7" s="41"/>
      <c r="AK7" s="43"/>
      <c r="AL7" s="41"/>
      <c r="AM7" s="43"/>
    </row>
    <row r="8" spans="1:39" ht="19.5" customHeight="1" thickBot="1" x14ac:dyDescent="0.3">
      <c r="A8" s="24" t="s">
        <v>33</v>
      </c>
      <c r="B8" s="11"/>
      <c r="C8" s="11"/>
      <c r="D8" s="11"/>
      <c r="E8" s="11"/>
      <c r="F8" s="11"/>
      <c r="G8" s="12"/>
      <c r="H8" s="12"/>
      <c r="I8" s="12"/>
      <c r="J8" s="12"/>
      <c r="K8" s="13"/>
      <c r="L8" s="13"/>
      <c r="M8" s="14"/>
      <c r="N8" s="93"/>
      <c r="O8" s="14"/>
      <c r="P8" s="14"/>
      <c r="Q8" s="15"/>
      <c r="R8" s="16"/>
      <c r="S8" s="16"/>
      <c r="T8" s="16"/>
      <c r="U8" s="16"/>
      <c r="V8" s="16"/>
      <c r="W8" s="16"/>
      <c r="X8" s="17"/>
      <c r="Y8" s="18"/>
      <c r="Z8" s="18"/>
      <c r="AA8" s="19"/>
      <c r="AB8" s="20"/>
      <c r="AC8" s="21"/>
      <c r="AD8" s="18"/>
      <c r="AE8" s="22"/>
      <c r="AF8" s="21"/>
      <c r="AG8" s="21"/>
      <c r="AH8" s="21"/>
      <c r="AI8" s="21"/>
      <c r="AJ8" s="21"/>
      <c r="AK8" s="18"/>
      <c r="AL8" s="21"/>
      <c r="AM8" s="18"/>
    </row>
    <row r="9" spans="1:39" ht="40.5" customHeight="1" x14ac:dyDescent="0.2">
      <c r="B9" s="241" t="s">
        <v>36</v>
      </c>
      <c r="C9" s="395" t="s">
        <v>37</v>
      </c>
      <c r="D9" s="291">
        <v>0.15</v>
      </c>
      <c r="E9" s="241" t="s">
        <v>136</v>
      </c>
      <c r="F9" s="393">
        <v>1</v>
      </c>
      <c r="G9" s="394" t="s">
        <v>38</v>
      </c>
      <c r="H9" s="291">
        <v>1</v>
      </c>
      <c r="I9" s="301" t="s">
        <v>63</v>
      </c>
      <c r="J9" s="301">
        <v>3</v>
      </c>
      <c r="K9" s="243">
        <v>4</v>
      </c>
      <c r="L9" s="243" t="s">
        <v>64</v>
      </c>
      <c r="M9" s="243">
        <v>4</v>
      </c>
      <c r="N9" s="443">
        <f>SUMPRODUCT(R9:R16*W9:W16)*4</f>
        <v>0</v>
      </c>
      <c r="O9" s="445">
        <f>SUMPRODUCT(R9:R16*V9:V16)</f>
        <v>0</v>
      </c>
      <c r="P9" s="447">
        <f>+SUMPRODUCT(W9:W16*R9:R16)</f>
        <v>0</v>
      </c>
      <c r="Q9" s="193" t="s">
        <v>67</v>
      </c>
      <c r="R9" s="149">
        <v>0.15</v>
      </c>
      <c r="S9" s="149"/>
      <c r="T9" s="149"/>
      <c r="U9" s="149"/>
      <c r="V9" s="149"/>
      <c r="W9" s="150">
        <f>+SUM(S9:V9)</f>
        <v>0</v>
      </c>
      <c r="X9" s="151" t="s">
        <v>68</v>
      </c>
      <c r="Y9" s="55"/>
      <c r="Z9" s="231"/>
      <c r="AA9" s="361" t="s">
        <v>121</v>
      </c>
      <c r="AB9" s="330" t="s">
        <v>167</v>
      </c>
      <c r="AC9" s="235" t="s">
        <v>172</v>
      </c>
      <c r="AD9" s="235" t="s">
        <v>169</v>
      </c>
      <c r="AE9" s="236">
        <v>12000000</v>
      </c>
      <c r="AF9" s="69"/>
      <c r="AG9" s="72"/>
      <c r="AH9" s="73"/>
      <c r="AI9" s="72"/>
      <c r="AJ9" s="74"/>
      <c r="AK9" s="75" t="s">
        <v>125</v>
      </c>
      <c r="AL9" s="71" t="s">
        <v>126</v>
      </c>
      <c r="AM9" s="55"/>
    </row>
    <row r="10" spans="1:39" ht="40.15" customHeight="1" x14ac:dyDescent="0.2">
      <c r="B10" s="241"/>
      <c r="C10" s="395"/>
      <c r="D10" s="291"/>
      <c r="E10" s="241"/>
      <c r="F10" s="393"/>
      <c r="G10" s="394"/>
      <c r="H10" s="291"/>
      <c r="I10" s="301"/>
      <c r="J10" s="301"/>
      <c r="K10" s="301"/>
      <c r="L10" s="301"/>
      <c r="M10" s="301"/>
      <c r="N10" s="444"/>
      <c r="O10" s="446"/>
      <c r="P10" s="448"/>
      <c r="Q10" s="396" t="s">
        <v>119</v>
      </c>
      <c r="R10" s="321">
        <v>0.35</v>
      </c>
      <c r="S10" s="321"/>
      <c r="T10" s="321"/>
      <c r="U10" s="325"/>
      <c r="V10" s="325"/>
      <c r="W10" s="402">
        <f>+SUM(S10:V11)</f>
        <v>0</v>
      </c>
      <c r="X10" s="400" t="s">
        <v>68</v>
      </c>
      <c r="Y10" s="453"/>
      <c r="Z10" s="458"/>
      <c r="AA10" s="362"/>
      <c r="AB10" s="291"/>
      <c r="AC10" s="260" t="s">
        <v>171</v>
      </c>
      <c r="AD10" s="262" t="s">
        <v>170</v>
      </c>
      <c r="AE10" s="258">
        <v>185260666</v>
      </c>
      <c r="AF10" s="69"/>
      <c r="AG10" s="72"/>
      <c r="AH10" s="73"/>
      <c r="AI10" s="72"/>
      <c r="AJ10" s="74"/>
      <c r="AK10" s="75" t="s">
        <v>125</v>
      </c>
      <c r="AL10" s="71" t="s">
        <v>126</v>
      </c>
      <c r="AM10" s="55"/>
    </row>
    <row r="11" spans="1:39" ht="40.15" customHeight="1" x14ac:dyDescent="0.2">
      <c r="B11" s="241"/>
      <c r="C11" s="395"/>
      <c r="D11" s="291"/>
      <c r="E11" s="241"/>
      <c r="F11" s="393"/>
      <c r="G11" s="394"/>
      <c r="H11" s="291"/>
      <c r="I11" s="301"/>
      <c r="J11" s="301"/>
      <c r="K11" s="301"/>
      <c r="L11" s="301"/>
      <c r="M11" s="301"/>
      <c r="N11" s="444"/>
      <c r="O11" s="446"/>
      <c r="P11" s="448"/>
      <c r="Q11" s="397"/>
      <c r="R11" s="322"/>
      <c r="S11" s="322"/>
      <c r="T11" s="322"/>
      <c r="U11" s="326"/>
      <c r="V11" s="327"/>
      <c r="W11" s="403"/>
      <c r="X11" s="401"/>
      <c r="Y11" s="454"/>
      <c r="Z11" s="459"/>
      <c r="AA11" s="362"/>
      <c r="AB11" s="291"/>
      <c r="AC11" s="261"/>
      <c r="AD11" s="263"/>
      <c r="AE11" s="259"/>
      <c r="AF11" s="69"/>
      <c r="AG11" s="72"/>
      <c r="AH11" s="73"/>
      <c r="AI11" s="72"/>
      <c r="AJ11" s="74"/>
      <c r="AK11" s="75" t="s">
        <v>125</v>
      </c>
      <c r="AL11" s="71" t="s">
        <v>126</v>
      </c>
      <c r="AM11" s="55"/>
    </row>
    <row r="12" spans="1:39" ht="40.15" customHeight="1" x14ac:dyDescent="0.2">
      <c r="B12" s="241"/>
      <c r="C12" s="395"/>
      <c r="D12" s="291"/>
      <c r="E12" s="241"/>
      <c r="F12" s="393"/>
      <c r="G12" s="394"/>
      <c r="H12" s="291"/>
      <c r="I12" s="301"/>
      <c r="J12" s="301"/>
      <c r="K12" s="301"/>
      <c r="L12" s="301"/>
      <c r="M12" s="301"/>
      <c r="N12" s="444"/>
      <c r="O12" s="446"/>
      <c r="P12" s="448"/>
      <c r="Q12" s="406" t="s">
        <v>151</v>
      </c>
      <c r="R12" s="321">
        <v>0.2</v>
      </c>
      <c r="S12" s="321"/>
      <c r="T12" s="321"/>
      <c r="U12" s="321"/>
      <c r="V12" s="321"/>
      <c r="W12" s="402">
        <f>+SUM(S12:V13)</f>
        <v>0</v>
      </c>
      <c r="X12" s="492" t="s">
        <v>68</v>
      </c>
      <c r="Y12" s="474"/>
      <c r="Z12" s="404"/>
      <c r="AA12" s="362"/>
      <c r="AB12" s="291"/>
      <c r="AC12" s="260" t="s">
        <v>172</v>
      </c>
      <c r="AD12" s="260" t="s">
        <v>169</v>
      </c>
      <c r="AE12" s="264">
        <v>12489083</v>
      </c>
      <c r="AF12" s="69"/>
      <c r="AG12" s="72"/>
      <c r="AH12" s="73"/>
      <c r="AI12" s="72"/>
      <c r="AJ12" s="74"/>
      <c r="AK12" s="75"/>
      <c r="AL12" s="71"/>
      <c r="AM12" s="55"/>
    </row>
    <row r="13" spans="1:39" ht="42.75" customHeight="1" x14ac:dyDescent="0.2">
      <c r="B13" s="241"/>
      <c r="C13" s="395"/>
      <c r="D13" s="291"/>
      <c r="E13" s="241"/>
      <c r="F13" s="393"/>
      <c r="G13" s="394"/>
      <c r="H13" s="291"/>
      <c r="I13" s="301"/>
      <c r="J13" s="301"/>
      <c r="K13" s="301"/>
      <c r="L13" s="301"/>
      <c r="M13" s="301"/>
      <c r="N13" s="444"/>
      <c r="O13" s="446"/>
      <c r="P13" s="448"/>
      <c r="Q13" s="407"/>
      <c r="R13" s="322"/>
      <c r="S13" s="322"/>
      <c r="T13" s="322"/>
      <c r="U13" s="322"/>
      <c r="V13" s="322"/>
      <c r="W13" s="403"/>
      <c r="X13" s="493" t="s">
        <v>68</v>
      </c>
      <c r="Y13" s="475"/>
      <c r="Z13" s="405"/>
      <c r="AA13" s="362"/>
      <c r="AB13" s="291"/>
      <c r="AC13" s="261"/>
      <c r="AD13" s="261"/>
      <c r="AE13" s="265"/>
      <c r="AF13" s="233"/>
      <c r="AG13" s="76"/>
      <c r="AH13" s="73"/>
      <c r="AI13" s="76"/>
      <c r="AJ13" s="74"/>
      <c r="AK13" s="75" t="s">
        <v>125</v>
      </c>
      <c r="AL13" s="71" t="s">
        <v>126</v>
      </c>
      <c r="AM13" s="59"/>
    </row>
    <row r="14" spans="1:39" ht="38.25" customHeight="1" x14ac:dyDescent="0.2">
      <c r="B14" s="241"/>
      <c r="C14" s="395"/>
      <c r="D14" s="291"/>
      <c r="E14" s="241"/>
      <c r="F14" s="393"/>
      <c r="G14" s="394"/>
      <c r="H14" s="291"/>
      <c r="I14" s="301"/>
      <c r="J14" s="301"/>
      <c r="K14" s="301"/>
      <c r="L14" s="301"/>
      <c r="M14" s="301"/>
      <c r="N14" s="444"/>
      <c r="O14" s="446"/>
      <c r="P14" s="448"/>
      <c r="Q14" s="396" t="s">
        <v>150</v>
      </c>
      <c r="R14" s="321">
        <v>0.15</v>
      </c>
      <c r="S14" s="321"/>
      <c r="T14" s="321"/>
      <c r="U14" s="321"/>
      <c r="V14" s="321"/>
      <c r="W14" s="402">
        <f>+SUM(S14:V15)</f>
        <v>0</v>
      </c>
      <c r="X14" s="400" t="s">
        <v>68</v>
      </c>
      <c r="Y14" s="455"/>
      <c r="Z14" s="460"/>
      <c r="AA14" s="362"/>
      <c r="AB14" s="291"/>
      <c r="AC14" s="260"/>
      <c r="AD14" s="262"/>
      <c r="AE14" s="258">
        <v>0</v>
      </c>
      <c r="AF14" s="233"/>
      <c r="AG14" s="76"/>
      <c r="AH14" s="73"/>
      <c r="AI14" s="76"/>
      <c r="AJ14" s="74"/>
      <c r="AK14" s="75" t="s">
        <v>125</v>
      </c>
      <c r="AL14" s="71" t="s">
        <v>126</v>
      </c>
      <c r="AM14" s="59"/>
    </row>
    <row r="15" spans="1:39" ht="31.15" customHeight="1" x14ac:dyDescent="0.2">
      <c r="B15" s="241"/>
      <c r="C15" s="395"/>
      <c r="D15" s="291"/>
      <c r="E15" s="241"/>
      <c r="F15" s="393"/>
      <c r="G15" s="394"/>
      <c r="H15" s="291"/>
      <c r="I15" s="301"/>
      <c r="J15" s="301"/>
      <c r="K15" s="301"/>
      <c r="L15" s="301"/>
      <c r="M15" s="301"/>
      <c r="N15" s="444"/>
      <c r="O15" s="446"/>
      <c r="P15" s="448"/>
      <c r="Q15" s="397"/>
      <c r="R15" s="322"/>
      <c r="S15" s="322"/>
      <c r="T15" s="322"/>
      <c r="U15" s="322"/>
      <c r="V15" s="322"/>
      <c r="W15" s="403"/>
      <c r="X15" s="401"/>
      <c r="Y15" s="456"/>
      <c r="Z15" s="461"/>
      <c r="AA15" s="362"/>
      <c r="AB15" s="291"/>
      <c r="AC15" s="261"/>
      <c r="AD15" s="263"/>
      <c r="AE15" s="259"/>
      <c r="AF15" s="234"/>
      <c r="AG15" s="114"/>
      <c r="AH15" s="73"/>
      <c r="AI15" s="114"/>
      <c r="AJ15" s="74"/>
      <c r="AK15" s="75" t="s">
        <v>125</v>
      </c>
      <c r="AL15" s="71" t="s">
        <v>126</v>
      </c>
      <c r="AM15" s="56"/>
    </row>
    <row r="16" spans="1:39" ht="31.15" customHeight="1" thickBot="1" x14ac:dyDescent="0.25">
      <c r="B16" s="241"/>
      <c r="C16" s="395"/>
      <c r="D16" s="291"/>
      <c r="E16" s="241"/>
      <c r="F16" s="393"/>
      <c r="G16" s="394"/>
      <c r="H16" s="291"/>
      <c r="I16" s="301"/>
      <c r="J16" s="301"/>
      <c r="K16" s="301"/>
      <c r="L16" s="301"/>
      <c r="M16" s="301"/>
      <c r="N16" s="444"/>
      <c r="O16" s="446"/>
      <c r="P16" s="449"/>
      <c r="Q16" s="194" t="s">
        <v>69</v>
      </c>
      <c r="R16" s="195">
        <v>0.15</v>
      </c>
      <c r="S16" s="195"/>
      <c r="T16" s="195"/>
      <c r="U16" s="195"/>
      <c r="V16" s="195"/>
      <c r="W16" s="196">
        <f>+SUM(S16:V16)</f>
        <v>0</v>
      </c>
      <c r="X16" s="197" t="s">
        <v>127</v>
      </c>
      <c r="Y16" s="148"/>
      <c r="Z16" s="232"/>
      <c r="AA16" s="363"/>
      <c r="AB16" s="331"/>
      <c r="AC16" s="237"/>
      <c r="AD16" s="237"/>
      <c r="AE16" s="238">
        <v>0</v>
      </c>
      <c r="AF16" s="234"/>
      <c r="AG16" s="114"/>
      <c r="AH16" s="73"/>
      <c r="AI16" s="114"/>
      <c r="AJ16" s="74"/>
      <c r="AK16" s="75" t="s">
        <v>125</v>
      </c>
      <c r="AL16" s="71" t="s">
        <v>126</v>
      </c>
      <c r="AM16" s="56"/>
    </row>
    <row r="17" spans="2:39" ht="54" customHeight="1" x14ac:dyDescent="0.2">
      <c r="B17" s="241"/>
      <c r="C17" s="240" t="s">
        <v>39</v>
      </c>
      <c r="D17" s="282">
        <v>0.1</v>
      </c>
      <c r="E17" s="240" t="s">
        <v>137</v>
      </c>
      <c r="F17" s="379">
        <v>1</v>
      </c>
      <c r="G17" s="243" t="s">
        <v>40</v>
      </c>
      <c r="H17" s="282">
        <v>0.4</v>
      </c>
      <c r="I17" s="243" t="s">
        <v>63</v>
      </c>
      <c r="J17" s="243">
        <v>4</v>
      </c>
      <c r="K17" s="243">
        <v>4</v>
      </c>
      <c r="L17" s="243" t="s">
        <v>64</v>
      </c>
      <c r="M17" s="243">
        <v>4</v>
      </c>
      <c r="N17" s="318">
        <f>+SUMPRODUCT(W17:W20*R17:R20)*M17</f>
        <v>0</v>
      </c>
      <c r="O17" s="335">
        <f>SUMPRODUCT(R17:R20*V17:V20)</f>
        <v>0</v>
      </c>
      <c r="P17" s="497">
        <f>SUMPRODUCT(R17:R20*W17:W20)</f>
        <v>0</v>
      </c>
      <c r="Q17" s="198" t="s">
        <v>152</v>
      </c>
      <c r="R17" s="199">
        <v>0.4</v>
      </c>
      <c r="S17" s="200"/>
      <c r="T17" s="177"/>
      <c r="U17" s="177"/>
      <c r="V17" s="177"/>
      <c r="W17" s="201">
        <f t="shared" ref="W17:W20" si="0">SUM(S17:V17)</f>
        <v>0</v>
      </c>
      <c r="X17" s="202" t="s">
        <v>127</v>
      </c>
      <c r="Y17" s="152"/>
      <c r="Z17" s="224"/>
      <c r="AA17" s="361" t="s">
        <v>124</v>
      </c>
      <c r="AB17" s="330" t="s">
        <v>168</v>
      </c>
      <c r="AC17" s="228" t="s">
        <v>174</v>
      </c>
      <c r="AD17" s="178" t="s">
        <v>173</v>
      </c>
      <c r="AE17" s="229">
        <v>28666871</v>
      </c>
      <c r="AF17" s="225"/>
      <c r="AG17" s="67"/>
      <c r="AH17" s="73"/>
      <c r="AI17" s="67"/>
      <c r="AJ17" s="74"/>
      <c r="AK17" s="75" t="s">
        <v>125</v>
      </c>
      <c r="AL17" s="71" t="s">
        <v>126</v>
      </c>
      <c r="AM17" s="54"/>
    </row>
    <row r="18" spans="2:39" ht="46.15" customHeight="1" x14ac:dyDescent="0.2">
      <c r="B18" s="241"/>
      <c r="C18" s="241"/>
      <c r="D18" s="291"/>
      <c r="E18" s="241"/>
      <c r="F18" s="380"/>
      <c r="G18" s="301"/>
      <c r="H18" s="291"/>
      <c r="I18" s="301"/>
      <c r="J18" s="301"/>
      <c r="K18" s="301"/>
      <c r="L18" s="301"/>
      <c r="M18" s="301"/>
      <c r="N18" s="319"/>
      <c r="O18" s="336"/>
      <c r="P18" s="498"/>
      <c r="Q18" s="219"/>
      <c r="R18" s="220"/>
      <c r="S18" s="221"/>
      <c r="T18" s="133"/>
      <c r="U18" s="133"/>
      <c r="V18" s="133"/>
      <c r="W18" s="222"/>
      <c r="X18" s="223"/>
      <c r="Y18" s="152"/>
      <c r="Z18" s="224"/>
      <c r="AA18" s="362"/>
      <c r="AB18" s="291"/>
      <c r="AC18" s="145" t="s">
        <v>175</v>
      </c>
      <c r="AD18" s="137" t="s">
        <v>169</v>
      </c>
      <c r="AE18" s="230">
        <v>12618654</v>
      </c>
      <c r="AF18" s="225"/>
      <c r="AG18" s="67"/>
      <c r="AH18" s="73"/>
      <c r="AI18" s="67"/>
      <c r="AJ18" s="74"/>
      <c r="AK18" s="75"/>
      <c r="AL18" s="71"/>
      <c r="AM18" s="137"/>
    </row>
    <row r="19" spans="2:39" ht="63.75" x14ac:dyDescent="0.2">
      <c r="B19" s="241"/>
      <c r="C19" s="241"/>
      <c r="D19" s="291"/>
      <c r="E19" s="241"/>
      <c r="F19" s="241"/>
      <c r="G19" s="301"/>
      <c r="H19" s="291"/>
      <c r="I19" s="301"/>
      <c r="J19" s="301"/>
      <c r="K19" s="301"/>
      <c r="L19" s="301"/>
      <c r="M19" s="301"/>
      <c r="N19" s="319"/>
      <c r="O19" s="336"/>
      <c r="P19" s="498"/>
      <c r="Q19" s="203" t="s">
        <v>153</v>
      </c>
      <c r="R19" s="204">
        <v>0.35</v>
      </c>
      <c r="S19" s="205"/>
      <c r="T19" s="138"/>
      <c r="U19" s="138"/>
      <c r="V19" s="138"/>
      <c r="W19" s="206">
        <f t="shared" si="0"/>
        <v>0</v>
      </c>
      <c r="X19" s="185" t="s">
        <v>165</v>
      </c>
      <c r="Y19" s="152"/>
      <c r="Z19" s="224"/>
      <c r="AA19" s="362"/>
      <c r="AB19" s="291"/>
      <c r="AC19" s="145" t="s">
        <v>175</v>
      </c>
      <c r="AD19" s="137" t="s">
        <v>169</v>
      </c>
      <c r="AE19" s="230">
        <v>20000000</v>
      </c>
      <c r="AF19" s="225"/>
      <c r="AG19" s="67"/>
      <c r="AH19" s="73"/>
      <c r="AI19" s="67"/>
      <c r="AJ19" s="74"/>
      <c r="AK19" s="75" t="s">
        <v>125</v>
      </c>
      <c r="AL19" s="71" t="s">
        <v>126</v>
      </c>
      <c r="AM19" s="54"/>
    </row>
    <row r="20" spans="2:39" ht="39" thickBot="1" x14ac:dyDescent="0.25">
      <c r="B20" s="241"/>
      <c r="C20" s="241"/>
      <c r="D20" s="291"/>
      <c r="E20" s="241"/>
      <c r="F20" s="241"/>
      <c r="G20" s="301"/>
      <c r="H20" s="291"/>
      <c r="I20" s="301"/>
      <c r="J20" s="301"/>
      <c r="K20" s="301"/>
      <c r="L20" s="301"/>
      <c r="M20" s="301"/>
      <c r="N20" s="319"/>
      <c r="O20" s="336"/>
      <c r="P20" s="499"/>
      <c r="Q20" s="207" t="s">
        <v>154</v>
      </c>
      <c r="R20" s="208">
        <v>0.25</v>
      </c>
      <c r="S20" s="209"/>
      <c r="T20" s="187"/>
      <c r="U20" s="187"/>
      <c r="V20" s="187"/>
      <c r="W20" s="210">
        <f t="shared" si="0"/>
        <v>0</v>
      </c>
      <c r="X20" s="188" t="s">
        <v>166</v>
      </c>
      <c r="Y20" s="152"/>
      <c r="Z20" s="224"/>
      <c r="AA20" s="362"/>
      <c r="AB20" s="291"/>
      <c r="AC20" s="145"/>
      <c r="AD20" s="137"/>
      <c r="AE20" s="230"/>
      <c r="AF20" s="225"/>
      <c r="AG20" s="67"/>
      <c r="AH20" s="73"/>
      <c r="AI20" s="67"/>
      <c r="AJ20" s="74"/>
      <c r="AK20" s="75" t="s">
        <v>125</v>
      </c>
      <c r="AL20" s="71" t="s">
        <v>126</v>
      </c>
      <c r="AM20" s="54"/>
    </row>
    <row r="21" spans="2:39" ht="128.44999999999999" customHeight="1" thickBot="1" x14ac:dyDescent="0.25">
      <c r="B21" s="241"/>
      <c r="C21" s="53" t="s">
        <v>39</v>
      </c>
      <c r="D21" s="291"/>
      <c r="E21" s="53" t="s">
        <v>137</v>
      </c>
      <c r="F21" s="241"/>
      <c r="G21" s="108" t="s">
        <v>41</v>
      </c>
      <c r="H21" s="109">
        <v>0.3</v>
      </c>
      <c r="I21" s="108" t="s">
        <v>63</v>
      </c>
      <c r="J21" s="108">
        <v>10</v>
      </c>
      <c r="K21" s="108">
        <v>13</v>
      </c>
      <c r="L21" s="108" t="s">
        <v>64</v>
      </c>
      <c r="M21" s="108">
        <v>13</v>
      </c>
      <c r="N21" s="121">
        <f>+SUMPRODUCT(W21*R21)*M21</f>
        <v>0</v>
      </c>
      <c r="O21" s="153">
        <f>SUMPRODUCT(R21*V21)</f>
        <v>0</v>
      </c>
      <c r="P21" s="154">
        <f>+SUMPRODUCT(W21*R21)</f>
        <v>0</v>
      </c>
      <c r="Q21" s="166" t="s">
        <v>71</v>
      </c>
      <c r="R21" s="182">
        <v>1</v>
      </c>
      <c r="S21" s="211"/>
      <c r="T21" s="167"/>
      <c r="U21" s="212"/>
      <c r="V21" s="212"/>
      <c r="W21" s="212">
        <f>SUM(S21:V21)</f>
        <v>0</v>
      </c>
      <c r="X21" s="168" t="s">
        <v>68</v>
      </c>
      <c r="Y21" s="152"/>
      <c r="Z21" s="224"/>
      <c r="AA21" s="362"/>
      <c r="AB21" s="291"/>
      <c r="AC21" s="145" t="s">
        <v>174</v>
      </c>
      <c r="AD21" s="137" t="s">
        <v>173</v>
      </c>
      <c r="AE21" s="230">
        <v>36575000</v>
      </c>
      <c r="AF21" s="225"/>
      <c r="AG21" s="67"/>
      <c r="AH21" s="73"/>
      <c r="AI21" s="67"/>
      <c r="AJ21" s="74"/>
      <c r="AK21" s="75" t="s">
        <v>125</v>
      </c>
      <c r="AL21" s="71" t="s">
        <v>126</v>
      </c>
      <c r="AM21" s="54"/>
    </row>
    <row r="22" spans="2:39" ht="37.15" customHeight="1" x14ac:dyDescent="0.2">
      <c r="B22" s="241"/>
      <c r="C22" s="240" t="s">
        <v>39</v>
      </c>
      <c r="D22" s="291"/>
      <c r="E22" s="240" t="s">
        <v>137</v>
      </c>
      <c r="F22" s="241"/>
      <c r="G22" s="243" t="s">
        <v>42</v>
      </c>
      <c r="H22" s="282">
        <v>0.3</v>
      </c>
      <c r="I22" s="243" t="s">
        <v>63</v>
      </c>
      <c r="J22" s="243">
        <v>5</v>
      </c>
      <c r="K22" s="243">
        <v>5</v>
      </c>
      <c r="L22" s="243" t="s">
        <v>64</v>
      </c>
      <c r="M22" s="243">
        <v>5</v>
      </c>
      <c r="N22" s="318">
        <f>+(W22*R22)*5</f>
        <v>0</v>
      </c>
      <c r="O22" s="335">
        <f>SUMPRODUCT(R22*V22)</f>
        <v>0</v>
      </c>
      <c r="P22" s="483">
        <f>SUMPRODUCT(R22*W22)</f>
        <v>0</v>
      </c>
      <c r="Q22" s="502" t="s">
        <v>72</v>
      </c>
      <c r="R22" s="330">
        <v>1</v>
      </c>
      <c r="S22" s="332"/>
      <c r="T22" s="330"/>
      <c r="U22" s="330"/>
      <c r="V22" s="330"/>
      <c r="W22" s="500">
        <f>SUM(S22:V23)</f>
        <v>0</v>
      </c>
      <c r="X22" s="310" t="s">
        <v>68</v>
      </c>
      <c r="Y22" s="464"/>
      <c r="Z22" s="462"/>
      <c r="AA22" s="362"/>
      <c r="AB22" s="291"/>
      <c r="AC22" s="269" t="s">
        <v>174</v>
      </c>
      <c r="AD22" s="243" t="s">
        <v>173</v>
      </c>
      <c r="AE22" s="266">
        <v>39270000</v>
      </c>
      <c r="AF22" s="226"/>
      <c r="AG22" s="86"/>
      <c r="AH22" s="73"/>
      <c r="AI22" s="86"/>
      <c r="AJ22" s="74"/>
      <c r="AK22" s="75" t="s">
        <v>125</v>
      </c>
      <c r="AL22" s="71" t="s">
        <v>126</v>
      </c>
      <c r="AM22" s="243"/>
    </row>
    <row r="23" spans="2:39" ht="30.75" thickBot="1" x14ac:dyDescent="0.25">
      <c r="B23" s="241"/>
      <c r="C23" s="242"/>
      <c r="D23" s="283"/>
      <c r="E23" s="242"/>
      <c r="F23" s="242"/>
      <c r="G23" s="244"/>
      <c r="H23" s="283"/>
      <c r="I23" s="244"/>
      <c r="J23" s="244"/>
      <c r="K23" s="244"/>
      <c r="L23" s="244"/>
      <c r="M23" s="244"/>
      <c r="N23" s="320"/>
      <c r="O23" s="337"/>
      <c r="P23" s="484"/>
      <c r="Q23" s="503"/>
      <c r="R23" s="331"/>
      <c r="S23" s="333"/>
      <c r="T23" s="331"/>
      <c r="U23" s="331"/>
      <c r="V23" s="331"/>
      <c r="W23" s="501"/>
      <c r="X23" s="312"/>
      <c r="Y23" s="465"/>
      <c r="Z23" s="463"/>
      <c r="AA23" s="363"/>
      <c r="AB23" s="331"/>
      <c r="AC23" s="270"/>
      <c r="AD23" s="268"/>
      <c r="AE23" s="267"/>
      <c r="AF23" s="227"/>
      <c r="AG23" s="68"/>
      <c r="AH23" s="73"/>
      <c r="AI23" s="68"/>
      <c r="AJ23" s="74"/>
      <c r="AK23" s="75" t="s">
        <v>125</v>
      </c>
      <c r="AL23" s="71" t="s">
        <v>126</v>
      </c>
      <c r="AM23" s="244"/>
    </row>
    <row r="24" spans="2:39" ht="67.900000000000006" customHeight="1" thickBot="1" x14ac:dyDescent="0.25">
      <c r="B24" s="241"/>
      <c r="C24" s="139" t="s">
        <v>43</v>
      </c>
      <c r="D24" s="282">
        <v>0.25</v>
      </c>
      <c r="E24" s="139" t="s">
        <v>138</v>
      </c>
      <c r="F24" s="141">
        <v>0.4</v>
      </c>
      <c r="G24" s="130" t="s">
        <v>44</v>
      </c>
      <c r="H24" s="132">
        <v>0.35</v>
      </c>
      <c r="I24" s="130" t="s">
        <v>63</v>
      </c>
      <c r="J24" s="130">
        <v>1</v>
      </c>
      <c r="K24" s="130">
        <v>1</v>
      </c>
      <c r="L24" s="130" t="s">
        <v>64</v>
      </c>
      <c r="M24" s="130">
        <v>1</v>
      </c>
      <c r="N24" s="136">
        <f>+SUMPRODUCT(R24:R24*W24:W24)</f>
        <v>0</v>
      </c>
      <c r="O24" s="155">
        <f>SUMPRODUCT(R24:R24*V24:V24)</f>
        <v>0</v>
      </c>
      <c r="P24" s="156">
        <f>SUMPRODUCT(R24:R24*W24:W24)</f>
        <v>0</v>
      </c>
      <c r="Q24" s="166" t="s">
        <v>73</v>
      </c>
      <c r="R24" s="182">
        <v>0.8</v>
      </c>
      <c r="S24" s="167"/>
      <c r="T24" s="182"/>
      <c r="U24" s="167"/>
      <c r="V24" s="167"/>
      <c r="W24" s="167">
        <f>SUM(S24:V24)</f>
        <v>0</v>
      </c>
      <c r="X24" s="168" t="s">
        <v>68</v>
      </c>
      <c r="Y24" s="152"/>
      <c r="Z24" s="111"/>
      <c r="AA24" s="291" t="s">
        <v>122</v>
      </c>
      <c r="AB24" s="291"/>
      <c r="AC24" s="146" t="s">
        <v>180</v>
      </c>
      <c r="AD24" s="146" t="s">
        <v>173</v>
      </c>
      <c r="AE24" s="135">
        <v>147400000</v>
      </c>
      <c r="AF24" s="70"/>
      <c r="AG24" s="67"/>
      <c r="AH24" s="73"/>
      <c r="AI24" s="67"/>
      <c r="AJ24" s="74"/>
      <c r="AK24" s="75" t="s">
        <v>125</v>
      </c>
      <c r="AL24" s="71" t="s">
        <v>126</v>
      </c>
      <c r="AM24" s="54"/>
    </row>
    <row r="25" spans="2:39" ht="30" x14ac:dyDescent="0.2">
      <c r="B25" s="241"/>
      <c r="C25" s="240" t="s">
        <v>43</v>
      </c>
      <c r="D25" s="291"/>
      <c r="E25" s="240" t="s">
        <v>139</v>
      </c>
      <c r="F25" s="379">
        <v>0.6</v>
      </c>
      <c r="G25" s="243" t="s">
        <v>45</v>
      </c>
      <c r="H25" s="282">
        <v>0.5</v>
      </c>
      <c r="I25" s="243" t="s">
        <v>63</v>
      </c>
      <c r="J25" s="243">
        <v>18</v>
      </c>
      <c r="K25" s="243">
        <v>18</v>
      </c>
      <c r="L25" s="243" t="s">
        <v>64</v>
      </c>
      <c r="M25" s="243">
        <v>18</v>
      </c>
      <c r="N25" s="485">
        <f>+SUMPRODUCT(R25:R42*W25:W42)*M25</f>
        <v>0</v>
      </c>
      <c r="O25" s="335">
        <f>SUMPRODUCT(R25:R42*V25:V42)</f>
        <v>0</v>
      </c>
      <c r="P25" s="338">
        <f>SUMPRODUCT(R25:R42*W25:W42)</f>
        <v>0</v>
      </c>
      <c r="Q25" s="213" t="s">
        <v>74</v>
      </c>
      <c r="R25" s="214">
        <v>5.5555555555555552E-2</v>
      </c>
      <c r="S25" s="214"/>
      <c r="T25" s="214"/>
      <c r="U25" s="214"/>
      <c r="V25" s="214"/>
      <c r="W25" s="214">
        <f t="shared" ref="W25:W42" si="1">SUM(S25:V25)</f>
        <v>0</v>
      </c>
      <c r="X25" s="202" t="s">
        <v>68</v>
      </c>
      <c r="Y25" s="152"/>
      <c r="Z25" s="111"/>
      <c r="AA25" s="291"/>
      <c r="AB25" s="291"/>
      <c r="AC25" s="269" t="s">
        <v>180</v>
      </c>
      <c r="AD25" s="269" t="s">
        <v>173</v>
      </c>
      <c r="AE25" s="245">
        <v>357305000</v>
      </c>
      <c r="AF25" s="351"/>
      <c r="AG25" s="308"/>
      <c r="AH25" s="358"/>
      <c r="AI25" s="308"/>
      <c r="AJ25" s="347"/>
      <c r="AK25" s="75" t="s">
        <v>125</v>
      </c>
      <c r="AL25" s="71" t="s">
        <v>126</v>
      </c>
      <c r="AM25" s="54"/>
    </row>
    <row r="26" spans="2:39" ht="30" x14ac:dyDescent="0.2">
      <c r="B26" s="241"/>
      <c r="C26" s="241"/>
      <c r="D26" s="291"/>
      <c r="E26" s="241"/>
      <c r="F26" s="380"/>
      <c r="G26" s="301"/>
      <c r="H26" s="291"/>
      <c r="I26" s="301"/>
      <c r="J26" s="301"/>
      <c r="K26" s="301"/>
      <c r="L26" s="301"/>
      <c r="M26" s="301"/>
      <c r="N26" s="486"/>
      <c r="O26" s="336"/>
      <c r="P26" s="339"/>
      <c r="Q26" s="147" t="s">
        <v>75</v>
      </c>
      <c r="R26" s="115">
        <v>5.5555555555555552E-2</v>
      </c>
      <c r="S26" s="115"/>
      <c r="T26" s="115"/>
      <c r="U26" s="115"/>
      <c r="V26" s="115"/>
      <c r="W26" s="115">
        <f t="shared" si="1"/>
        <v>0</v>
      </c>
      <c r="X26" s="185" t="s">
        <v>68</v>
      </c>
      <c r="Y26" s="152"/>
      <c r="Z26" s="111"/>
      <c r="AA26" s="291"/>
      <c r="AB26" s="291"/>
      <c r="AC26" s="301"/>
      <c r="AD26" s="301"/>
      <c r="AE26" s="353"/>
      <c r="AF26" s="357"/>
      <c r="AG26" s="350"/>
      <c r="AH26" s="359"/>
      <c r="AI26" s="350"/>
      <c r="AJ26" s="348"/>
      <c r="AK26" s="75" t="s">
        <v>125</v>
      </c>
      <c r="AL26" s="71" t="s">
        <v>126</v>
      </c>
      <c r="AM26" s="54"/>
    </row>
    <row r="27" spans="2:39" ht="30" x14ac:dyDescent="0.2">
      <c r="B27" s="241"/>
      <c r="C27" s="241"/>
      <c r="D27" s="291"/>
      <c r="E27" s="241"/>
      <c r="F27" s="380"/>
      <c r="G27" s="301"/>
      <c r="H27" s="291"/>
      <c r="I27" s="301"/>
      <c r="J27" s="301"/>
      <c r="K27" s="301"/>
      <c r="L27" s="301"/>
      <c r="M27" s="301"/>
      <c r="N27" s="486"/>
      <c r="O27" s="336"/>
      <c r="P27" s="339"/>
      <c r="Q27" s="147" t="s">
        <v>76</v>
      </c>
      <c r="R27" s="115">
        <v>5.5555555555555552E-2</v>
      </c>
      <c r="S27" s="115"/>
      <c r="T27" s="115"/>
      <c r="U27" s="115"/>
      <c r="V27" s="115"/>
      <c r="W27" s="115">
        <f t="shared" si="1"/>
        <v>0</v>
      </c>
      <c r="X27" s="185" t="s">
        <v>68</v>
      </c>
      <c r="Y27" s="152"/>
      <c r="Z27" s="111"/>
      <c r="AA27" s="291"/>
      <c r="AB27" s="291"/>
      <c r="AC27" s="301"/>
      <c r="AD27" s="301"/>
      <c r="AE27" s="353"/>
      <c r="AF27" s="357"/>
      <c r="AG27" s="350"/>
      <c r="AH27" s="359"/>
      <c r="AI27" s="350"/>
      <c r="AJ27" s="348"/>
      <c r="AK27" s="75" t="s">
        <v>125</v>
      </c>
      <c r="AL27" s="71" t="s">
        <v>126</v>
      </c>
      <c r="AM27" s="54"/>
    </row>
    <row r="28" spans="2:39" ht="30" x14ac:dyDescent="0.2">
      <c r="B28" s="241"/>
      <c r="C28" s="241"/>
      <c r="D28" s="291"/>
      <c r="E28" s="241"/>
      <c r="F28" s="380"/>
      <c r="G28" s="301"/>
      <c r="H28" s="291"/>
      <c r="I28" s="301"/>
      <c r="J28" s="301"/>
      <c r="K28" s="301"/>
      <c r="L28" s="301"/>
      <c r="M28" s="301"/>
      <c r="N28" s="486"/>
      <c r="O28" s="336"/>
      <c r="P28" s="339"/>
      <c r="Q28" s="147" t="s">
        <v>77</v>
      </c>
      <c r="R28" s="115">
        <v>5.5555555555555552E-2</v>
      </c>
      <c r="S28" s="115"/>
      <c r="T28" s="115"/>
      <c r="U28" s="115"/>
      <c r="V28" s="115"/>
      <c r="W28" s="115">
        <f t="shared" si="1"/>
        <v>0</v>
      </c>
      <c r="X28" s="185" t="s">
        <v>68</v>
      </c>
      <c r="Y28" s="152"/>
      <c r="Z28" s="111"/>
      <c r="AA28" s="291"/>
      <c r="AB28" s="291"/>
      <c r="AC28" s="301"/>
      <c r="AD28" s="301"/>
      <c r="AE28" s="353"/>
      <c r="AF28" s="357"/>
      <c r="AG28" s="350"/>
      <c r="AH28" s="359"/>
      <c r="AI28" s="350"/>
      <c r="AJ28" s="348"/>
      <c r="AK28" s="75" t="s">
        <v>125</v>
      </c>
      <c r="AL28" s="71" t="s">
        <v>126</v>
      </c>
      <c r="AM28" s="54"/>
    </row>
    <row r="29" spans="2:39" ht="30" x14ac:dyDescent="0.2">
      <c r="B29" s="241"/>
      <c r="C29" s="241"/>
      <c r="D29" s="291"/>
      <c r="E29" s="241"/>
      <c r="F29" s="380"/>
      <c r="G29" s="301"/>
      <c r="H29" s="291"/>
      <c r="I29" s="301"/>
      <c r="J29" s="301"/>
      <c r="K29" s="301"/>
      <c r="L29" s="301"/>
      <c r="M29" s="301"/>
      <c r="N29" s="486"/>
      <c r="O29" s="336"/>
      <c r="P29" s="339"/>
      <c r="Q29" s="147" t="s">
        <v>78</v>
      </c>
      <c r="R29" s="115">
        <v>5.5555555555555552E-2</v>
      </c>
      <c r="S29" s="115"/>
      <c r="T29" s="115"/>
      <c r="U29" s="115"/>
      <c r="V29" s="115"/>
      <c r="W29" s="115">
        <f t="shared" si="1"/>
        <v>0</v>
      </c>
      <c r="X29" s="185" t="s">
        <v>68</v>
      </c>
      <c r="Y29" s="152"/>
      <c r="Z29" s="111"/>
      <c r="AA29" s="291"/>
      <c r="AB29" s="291"/>
      <c r="AC29" s="301"/>
      <c r="AD29" s="301"/>
      <c r="AE29" s="353"/>
      <c r="AF29" s="357"/>
      <c r="AG29" s="350"/>
      <c r="AH29" s="359"/>
      <c r="AI29" s="350"/>
      <c r="AJ29" s="348"/>
      <c r="AK29" s="75" t="s">
        <v>125</v>
      </c>
      <c r="AL29" s="71" t="s">
        <v>126</v>
      </c>
      <c r="AM29" s="54"/>
    </row>
    <row r="30" spans="2:39" ht="30" x14ac:dyDescent="0.2">
      <c r="B30" s="241"/>
      <c r="C30" s="241"/>
      <c r="D30" s="291"/>
      <c r="E30" s="241"/>
      <c r="F30" s="380"/>
      <c r="G30" s="301"/>
      <c r="H30" s="291"/>
      <c r="I30" s="301"/>
      <c r="J30" s="301"/>
      <c r="K30" s="301"/>
      <c r="L30" s="301"/>
      <c r="M30" s="301"/>
      <c r="N30" s="486"/>
      <c r="O30" s="336"/>
      <c r="P30" s="339"/>
      <c r="Q30" s="147" t="s">
        <v>79</v>
      </c>
      <c r="R30" s="115">
        <v>5.5555555555555552E-2</v>
      </c>
      <c r="S30" s="115"/>
      <c r="T30" s="115"/>
      <c r="U30" s="115"/>
      <c r="V30" s="115"/>
      <c r="W30" s="115">
        <f t="shared" si="1"/>
        <v>0</v>
      </c>
      <c r="X30" s="185" t="s">
        <v>68</v>
      </c>
      <c r="Y30" s="152"/>
      <c r="Z30" s="111"/>
      <c r="AA30" s="291"/>
      <c r="AB30" s="291"/>
      <c r="AC30" s="301"/>
      <c r="AD30" s="301"/>
      <c r="AE30" s="353"/>
      <c r="AF30" s="357"/>
      <c r="AG30" s="350"/>
      <c r="AH30" s="359"/>
      <c r="AI30" s="350"/>
      <c r="AJ30" s="348"/>
      <c r="AK30" s="75" t="s">
        <v>125</v>
      </c>
      <c r="AL30" s="71" t="s">
        <v>126</v>
      </c>
      <c r="AM30" s="54"/>
    </row>
    <row r="31" spans="2:39" ht="30" x14ac:dyDescent="0.2">
      <c r="B31" s="241"/>
      <c r="C31" s="241"/>
      <c r="D31" s="291"/>
      <c r="E31" s="241"/>
      <c r="F31" s="380"/>
      <c r="G31" s="301"/>
      <c r="H31" s="291"/>
      <c r="I31" s="301"/>
      <c r="J31" s="301"/>
      <c r="K31" s="301"/>
      <c r="L31" s="301"/>
      <c r="M31" s="301"/>
      <c r="N31" s="486"/>
      <c r="O31" s="336"/>
      <c r="P31" s="339"/>
      <c r="Q31" s="147" t="s">
        <v>80</v>
      </c>
      <c r="R31" s="115">
        <v>5.5555555555555552E-2</v>
      </c>
      <c r="S31" s="115"/>
      <c r="T31" s="115"/>
      <c r="U31" s="115"/>
      <c r="V31" s="115"/>
      <c r="W31" s="115">
        <f t="shared" si="1"/>
        <v>0</v>
      </c>
      <c r="X31" s="185" t="s">
        <v>68</v>
      </c>
      <c r="Y31" s="152"/>
      <c r="Z31" s="111"/>
      <c r="AA31" s="291"/>
      <c r="AB31" s="291"/>
      <c r="AC31" s="301"/>
      <c r="AD31" s="301"/>
      <c r="AE31" s="353"/>
      <c r="AF31" s="357"/>
      <c r="AG31" s="350"/>
      <c r="AH31" s="359"/>
      <c r="AI31" s="350"/>
      <c r="AJ31" s="348"/>
      <c r="AK31" s="75" t="s">
        <v>125</v>
      </c>
      <c r="AL31" s="71" t="s">
        <v>126</v>
      </c>
      <c r="AM31" s="54"/>
    </row>
    <row r="32" spans="2:39" ht="30" x14ac:dyDescent="0.2">
      <c r="B32" s="241"/>
      <c r="C32" s="241"/>
      <c r="D32" s="291"/>
      <c r="E32" s="241"/>
      <c r="F32" s="380"/>
      <c r="G32" s="301"/>
      <c r="H32" s="291"/>
      <c r="I32" s="301"/>
      <c r="J32" s="301"/>
      <c r="K32" s="301"/>
      <c r="L32" s="301"/>
      <c r="M32" s="301"/>
      <c r="N32" s="486"/>
      <c r="O32" s="336"/>
      <c r="P32" s="339"/>
      <c r="Q32" s="147" t="s">
        <v>81</v>
      </c>
      <c r="R32" s="115">
        <v>5.5555555555555552E-2</v>
      </c>
      <c r="S32" s="115"/>
      <c r="T32" s="115"/>
      <c r="U32" s="115"/>
      <c r="V32" s="115"/>
      <c r="W32" s="115">
        <f t="shared" si="1"/>
        <v>0</v>
      </c>
      <c r="X32" s="185" t="s">
        <v>68</v>
      </c>
      <c r="Y32" s="152"/>
      <c r="Z32" s="111"/>
      <c r="AA32" s="291"/>
      <c r="AB32" s="291"/>
      <c r="AC32" s="244"/>
      <c r="AD32" s="244"/>
      <c r="AE32" s="246"/>
      <c r="AF32" s="352"/>
      <c r="AG32" s="309"/>
      <c r="AH32" s="359"/>
      <c r="AI32" s="309"/>
      <c r="AJ32" s="348"/>
      <c r="AK32" s="75" t="s">
        <v>125</v>
      </c>
      <c r="AL32" s="71" t="s">
        <v>126</v>
      </c>
      <c r="AM32" s="54"/>
    </row>
    <row r="33" spans="2:39" ht="54" customHeight="1" x14ac:dyDescent="0.2">
      <c r="B33" s="241"/>
      <c r="C33" s="241"/>
      <c r="D33" s="291"/>
      <c r="E33" s="241"/>
      <c r="F33" s="380"/>
      <c r="G33" s="301"/>
      <c r="H33" s="291"/>
      <c r="I33" s="301"/>
      <c r="J33" s="301"/>
      <c r="K33" s="301"/>
      <c r="L33" s="301"/>
      <c r="M33" s="301"/>
      <c r="N33" s="486"/>
      <c r="O33" s="336"/>
      <c r="P33" s="339"/>
      <c r="Q33" s="147" t="s">
        <v>82</v>
      </c>
      <c r="R33" s="115">
        <v>5.5555555555555552E-2</v>
      </c>
      <c r="S33" s="115"/>
      <c r="T33" s="115"/>
      <c r="U33" s="115"/>
      <c r="V33" s="115"/>
      <c r="W33" s="115">
        <f t="shared" si="1"/>
        <v>0</v>
      </c>
      <c r="X33" s="185" t="s">
        <v>68</v>
      </c>
      <c r="Y33" s="152"/>
      <c r="Z33" s="111"/>
      <c r="AA33" s="291"/>
      <c r="AB33" s="291"/>
      <c r="AC33" s="274"/>
      <c r="AD33" s="301"/>
      <c r="AE33" s="354"/>
      <c r="AF33" s="357"/>
      <c r="AG33" s="350"/>
      <c r="AH33" s="358"/>
      <c r="AI33" s="350"/>
      <c r="AJ33" s="347"/>
      <c r="AK33" s="75" t="s">
        <v>125</v>
      </c>
      <c r="AL33" s="71" t="s">
        <v>126</v>
      </c>
      <c r="AM33" s="54"/>
    </row>
    <row r="34" spans="2:39" ht="30" x14ac:dyDescent="0.2">
      <c r="B34" s="241"/>
      <c r="C34" s="241"/>
      <c r="D34" s="291"/>
      <c r="E34" s="241"/>
      <c r="F34" s="380"/>
      <c r="G34" s="301"/>
      <c r="H34" s="291"/>
      <c r="I34" s="301"/>
      <c r="J34" s="301"/>
      <c r="K34" s="301"/>
      <c r="L34" s="301"/>
      <c r="M34" s="301"/>
      <c r="N34" s="486"/>
      <c r="O34" s="336"/>
      <c r="P34" s="339"/>
      <c r="Q34" s="147" t="s">
        <v>83</v>
      </c>
      <c r="R34" s="115">
        <v>5.5555555555555552E-2</v>
      </c>
      <c r="S34" s="115"/>
      <c r="T34" s="115"/>
      <c r="U34" s="115"/>
      <c r="V34" s="115"/>
      <c r="W34" s="115">
        <f t="shared" si="1"/>
        <v>0</v>
      </c>
      <c r="X34" s="185" t="s">
        <v>68</v>
      </c>
      <c r="Y34" s="152"/>
      <c r="Z34" s="111"/>
      <c r="AA34" s="291"/>
      <c r="AB34" s="291"/>
      <c r="AC34" s="301"/>
      <c r="AD34" s="301"/>
      <c r="AE34" s="355"/>
      <c r="AF34" s="357"/>
      <c r="AG34" s="350"/>
      <c r="AH34" s="359"/>
      <c r="AI34" s="350"/>
      <c r="AJ34" s="348"/>
      <c r="AK34" s="75" t="s">
        <v>125</v>
      </c>
      <c r="AL34" s="71" t="s">
        <v>126</v>
      </c>
      <c r="AM34" s="54"/>
    </row>
    <row r="35" spans="2:39" ht="30" x14ac:dyDescent="0.2">
      <c r="B35" s="241"/>
      <c r="C35" s="241"/>
      <c r="D35" s="291"/>
      <c r="E35" s="241"/>
      <c r="F35" s="380"/>
      <c r="G35" s="301"/>
      <c r="H35" s="291"/>
      <c r="I35" s="301"/>
      <c r="J35" s="301"/>
      <c r="K35" s="301"/>
      <c r="L35" s="301"/>
      <c r="M35" s="301"/>
      <c r="N35" s="486"/>
      <c r="O35" s="336"/>
      <c r="P35" s="339"/>
      <c r="Q35" s="147" t="s">
        <v>84</v>
      </c>
      <c r="R35" s="115">
        <v>5.5555555555555552E-2</v>
      </c>
      <c r="S35" s="115"/>
      <c r="T35" s="115"/>
      <c r="U35" s="115"/>
      <c r="V35" s="115"/>
      <c r="W35" s="115">
        <f t="shared" si="1"/>
        <v>0</v>
      </c>
      <c r="X35" s="185" t="s">
        <v>68</v>
      </c>
      <c r="Y35" s="152"/>
      <c r="Z35" s="111"/>
      <c r="AA35" s="291"/>
      <c r="AB35" s="291"/>
      <c r="AC35" s="301"/>
      <c r="AD35" s="301"/>
      <c r="AE35" s="355"/>
      <c r="AF35" s="357"/>
      <c r="AG35" s="350"/>
      <c r="AH35" s="359"/>
      <c r="AI35" s="350"/>
      <c r="AJ35" s="348"/>
      <c r="AK35" s="75" t="s">
        <v>125</v>
      </c>
      <c r="AL35" s="71" t="s">
        <v>126</v>
      </c>
      <c r="AM35" s="54"/>
    </row>
    <row r="36" spans="2:39" ht="30" x14ac:dyDescent="0.2">
      <c r="B36" s="241"/>
      <c r="C36" s="241"/>
      <c r="D36" s="291"/>
      <c r="E36" s="241"/>
      <c r="F36" s="380"/>
      <c r="G36" s="301"/>
      <c r="H36" s="291"/>
      <c r="I36" s="301"/>
      <c r="J36" s="301"/>
      <c r="K36" s="301"/>
      <c r="L36" s="301"/>
      <c r="M36" s="301"/>
      <c r="N36" s="486"/>
      <c r="O36" s="336"/>
      <c r="P36" s="339"/>
      <c r="Q36" s="147" t="s">
        <v>85</v>
      </c>
      <c r="R36" s="115">
        <v>5.5555555555555552E-2</v>
      </c>
      <c r="S36" s="115"/>
      <c r="T36" s="115"/>
      <c r="U36" s="115"/>
      <c r="V36" s="115"/>
      <c r="W36" s="115">
        <f t="shared" si="1"/>
        <v>0</v>
      </c>
      <c r="X36" s="185" t="s">
        <v>68</v>
      </c>
      <c r="Y36" s="152"/>
      <c r="Z36" s="111"/>
      <c r="AA36" s="291"/>
      <c r="AB36" s="291"/>
      <c r="AC36" s="301"/>
      <c r="AD36" s="301"/>
      <c r="AE36" s="355"/>
      <c r="AF36" s="357"/>
      <c r="AG36" s="350"/>
      <c r="AH36" s="359"/>
      <c r="AI36" s="350"/>
      <c r="AJ36" s="348"/>
      <c r="AK36" s="75" t="s">
        <v>125</v>
      </c>
      <c r="AL36" s="71" t="s">
        <v>126</v>
      </c>
      <c r="AM36" s="54"/>
    </row>
    <row r="37" spans="2:39" ht="30" x14ac:dyDescent="0.2">
      <c r="B37" s="241"/>
      <c r="C37" s="241"/>
      <c r="D37" s="291"/>
      <c r="E37" s="241"/>
      <c r="F37" s="380"/>
      <c r="G37" s="301"/>
      <c r="H37" s="291"/>
      <c r="I37" s="301"/>
      <c r="J37" s="301"/>
      <c r="K37" s="301"/>
      <c r="L37" s="301"/>
      <c r="M37" s="301"/>
      <c r="N37" s="486"/>
      <c r="O37" s="336"/>
      <c r="P37" s="339"/>
      <c r="Q37" s="147" t="s">
        <v>86</v>
      </c>
      <c r="R37" s="115">
        <v>5.5555555555555552E-2</v>
      </c>
      <c r="S37" s="115"/>
      <c r="T37" s="115"/>
      <c r="U37" s="115"/>
      <c r="V37" s="115"/>
      <c r="W37" s="115">
        <f t="shared" si="1"/>
        <v>0</v>
      </c>
      <c r="X37" s="185" t="s">
        <v>68</v>
      </c>
      <c r="Y37" s="152"/>
      <c r="Z37" s="111"/>
      <c r="AA37" s="291"/>
      <c r="AB37" s="291"/>
      <c r="AC37" s="301"/>
      <c r="AD37" s="301"/>
      <c r="AE37" s="355"/>
      <c r="AF37" s="357"/>
      <c r="AG37" s="350"/>
      <c r="AH37" s="359"/>
      <c r="AI37" s="350"/>
      <c r="AJ37" s="348"/>
      <c r="AK37" s="75" t="s">
        <v>125</v>
      </c>
      <c r="AL37" s="71" t="s">
        <v>126</v>
      </c>
      <c r="AM37" s="54"/>
    </row>
    <row r="38" spans="2:39" ht="30" x14ac:dyDescent="0.2">
      <c r="B38" s="241"/>
      <c r="C38" s="241"/>
      <c r="D38" s="291"/>
      <c r="E38" s="241"/>
      <c r="F38" s="380"/>
      <c r="G38" s="301"/>
      <c r="H38" s="291"/>
      <c r="I38" s="301"/>
      <c r="J38" s="301"/>
      <c r="K38" s="301"/>
      <c r="L38" s="301"/>
      <c r="M38" s="301"/>
      <c r="N38" s="486"/>
      <c r="O38" s="336"/>
      <c r="P38" s="339"/>
      <c r="Q38" s="147" t="s">
        <v>87</v>
      </c>
      <c r="R38" s="115">
        <v>5.5555555555555552E-2</v>
      </c>
      <c r="S38" s="115"/>
      <c r="T38" s="115"/>
      <c r="U38" s="115"/>
      <c r="V38" s="115"/>
      <c r="W38" s="115">
        <f t="shared" si="1"/>
        <v>0</v>
      </c>
      <c r="X38" s="185" t="s">
        <v>68</v>
      </c>
      <c r="Y38" s="152"/>
      <c r="Z38" s="111"/>
      <c r="AA38" s="291"/>
      <c r="AB38" s="291"/>
      <c r="AC38" s="301"/>
      <c r="AD38" s="301"/>
      <c r="AE38" s="355"/>
      <c r="AF38" s="357"/>
      <c r="AG38" s="350"/>
      <c r="AH38" s="359"/>
      <c r="AI38" s="350"/>
      <c r="AJ38" s="348"/>
      <c r="AK38" s="75" t="s">
        <v>125</v>
      </c>
      <c r="AL38" s="71" t="s">
        <v>126</v>
      </c>
      <c r="AM38" s="54"/>
    </row>
    <row r="39" spans="2:39" ht="30" x14ac:dyDescent="0.2">
      <c r="B39" s="241"/>
      <c r="C39" s="241"/>
      <c r="D39" s="291"/>
      <c r="E39" s="241"/>
      <c r="F39" s="380"/>
      <c r="G39" s="301"/>
      <c r="H39" s="291"/>
      <c r="I39" s="301"/>
      <c r="J39" s="301"/>
      <c r="K39" s="301"/>
      <c r="L39" s="301"/>
      <c r="M39" s="301"/>
      <c r="N39" s="486"/>
      <c r="O39" s="336"/>
      <c r="P39" s="339"/>
      <c r="Q39" s="147" t="s">
        <v>88</v>
      </c>
      <c r="R39" s="115">
        <v>5.5555555555555552E-2</v>
      </c>
      <c r="S39" s="115"/>
      <c r="T39" s="115"/>
      <c r="U39" s="115"/>
      <c r="V39" s="115"/>
      <c r="W39" s="115">
        <f t="shared" si="1"/>
        <v>0</v>
      </c>
      <c r="X39" s="185" t="s">
        <v>68</v>
      </c>
      <c r="Y39" s="152"/>
      <c r="Z39" s="111"/>
      <c r="AA39" s="291"/>
      <c r="AB39" s="291"/>
      <c r="AC39" s="301"/>
      <c r="AD39" s="301"/>
      <c r="AE39" s="355"/>
      <c r="AF39" s="357"/>
      <c r="AG39" s="350"/>
      <c r="AH39" s="359"/>
      <c r="AI39" s="350"/>
      <c r="AJ39" s="348"/>
      <c r="AK39" s="75" t="s">
        <v>125</v>
      </c>
      <c r="AL39" s="71" t="s">
        <v>126</v>
      </c>
      <c r="AM39" s="54"/>
    </row>
    <row r="40" spans="2:39" ht="30" x14ac:dyDescent="0.2">
      <c r="B40" s="241"/>
      <c r="C40" s="241"/>
      <c r="D40" s="291"/>
      <c r="E40" s="241"/>
      <c r="F40" s="380"/>
      <c r="G40" s="301"/>
      <c r="H40" s="291"/>
      <c r="I40" s="301"/>
      <c r="J40" s="301"/>
      <c r="K40" s="301"/>
      <c r="L40" s="301"/>
      <c r="M40" s="301"/>
      <c r="N40" s="486"/>
      <c r="O40" s="336"/>
      <c r="P40" s="339"/>
      <c r="Q40" s="147" t="s">
        <v>89</v>
      </c>
      <c r="R40" s="115">
        <v>5.5555555555555552E-2</v>
      </c>
      <c r="S40" s="115"/>
      <c r="T40" s="115"/>
      <c r="U40" s="115"/>
      <c r="V40" s="115"/>
      <c r="W40" s="115">
        <f t="shared" si="1"/>
        <v>0</v>
      </c>
      <c r="X40" s="185" t="s">
        <v>68</v>
      </c>
      <c r="Y40" s="152"/>
      <c r="Z40" s="111"/>
      <c r="AA40" s="291"/>
      <c r="AB40" s="291"/>
      <c r="AC40" s="301"/>
      <c r="AD40" s="301"/>
      <c r="AE40" s="355"/>
      <c r="AF40" s="357"/>
      <c r="AG40" s="350"/>
      <c r="AH40" s="359"/>
      <c r="AI40" s="350"/>
      <c r="AJ40" s="348"/>
      <c r="AK40" s="75" t="s">
        <v>125</v>
      </c>
      <c r="AL40" s="71" t="s">
        <v>126</v>
      </c>
      <c r="AM40" s="54"/>
    </row>
    <row r="41" spans="2:39" ht="30" x14ac:dyDescent="0.2">
      <c r="B41" s="241"/>
      <c r="C41" s="241"/>
      <c r="D41" s="291"/>
      <c r="E41" s="241"/>
      <c r="F41" s="380"/>
      <c r="G41" s="301"/>
      <c r="H41" s="291"/>
      <c r="I41" s="301"/>
      <c r="J41" s="301"/>
      <c r="K41" s="301"/>
      <c r="L41" s="301"/>
      <c r="M41" s="301"/>
      <c r="N41" s="486"/>
      <c r="O41" s="336"/>
      <c r="P41" s="339"/>
      <c r="Q41" s="147" t="s">
        <v>90</v>
      </c>
      <c r="R41" s="115">
        <v>5.5555555555555552E-2</v>
      </c>
      <c r="S41" s="115"/>
      <c r="T41" s="115"/>
      <c r="U41" s="115"/>
      <c r="V41" s="115"/>
      <c r="W41" s="115">
        <f t="shared" si="1"/>
        <v>0</v>
      </c>
      <c r="X41" s="185" t="s">
        <v>68</v>
      </c>
      <c r="Y41" s="152"/>
      <c r="Z41" s="111"/>
      <c r="AA41" s="291"/>
      <c r="AB41" s="291"/>
      <c r="AC41" s="301"/>
      <c r="AD41" s="301"/>
      <c r="AE41" s="355"/>
      <c r="AF41" s="357"/>
      <c r="AG41" s="350"/>
      <c r="AH41" s="359"/>
      <c r="AI41" s="350"/>
      <c r="AJ41" s="348"/>
      <c r="AK41" s="75" t="s">
        <v>125</v>
      </c>
      <c r="AL41" s="71" t="s">
        <v>126</v>
      </c>
      <c r="AM41" s="54"/>
    </row>
    <row r="42" spans="2:39" ht="30.75" thickBot="1" x14ac:dyDescent="0.25">
      <c r="B42" s="241"/>
      <c r="C42" s="242"/>
      <c r="D42" s="291"/>
      <c r="E42" s="242"/>
      <c r="F42" s="380"/>
      <c r="G42" s="244"/>
      <c r="H42" s="283"/>
      <c r="I42" s="244"/>
      <c r="J42" s="244"/>
      <c r="K42" s="244"/>
      <c r="L42" s="244"/>
      <c r="M42" s="244"/>
      <c r="N42" s="487"/>
      <c r="O42" s="337"/>
      <c r="P42" s="340"/>
      <c r="Q42" s="215" t="s">
        <v>91</v>
      </c>
      <c r="R42" s="216">
        <v>5.5555555555555552E-2</v>
      </c>
      <c r="S42" s="216"/>
      <c r="T42" s="216"/>
      <c r="U42" s="216"/>
      <c r="V42" s="216"/>
      <c r="W42" s="216">
        <f t="shared" si="1"/>
        <v>0</v>
      </c>
      <c r="X42" s="188" t="s">
        <v>68</v>
      </c>
      <c r="Y42" s="152"/>
      <c r="Z42" s="111"/>
      <c r="AA42" s="291"/>
      <c r="AB42" s="291"/>
      <c r="AC42" s="244"/>
      <c r="AD42" s="244"/>
      <c r="AE42" s="356"/>
      <c r="AF42" s="352"/>
      <c r="AG42" s="309"/>
      <c r="AH42" s="364"/>
      <c r="AI42" s="309"/>
      <c r="AJ42" s="349"/>
      <c r="AK42" s="75" t="s">
        <v>125</v>
      </c>
      <c r="AL42" s="71" t="s">
        <v>126</v>
      </c>
      <c r="AM42" s="54"/>
    </row>
    <row r="43" spans="2:39" ht="39.75" customHeight="1" x14ac:dyDescent="0.2">
      <c r="B43" s="241"/>
      <c r="C43" s="240" t="s">
        <v>43</v>
      </c>
      <c r="D43" s="291"/>
      <c r="E43" s="240" t="s">
        <v>139</v>
      </c>
      <c r="F43" s="380"/>
      <c r="G43" s="243" t="s">
        <v>46</v>
      </c>
      <c r="H43" s="282">
        <v>0.15</v>
      </c>
      <c r="I43" s="243" t="s">
        <v>63</v>
      </c>
      <c r="J43" s="243">
        <v>3</v>
      </c>
      <c r="K43" s="243">
        <v>3</v>
      </c>
      <c r="L43" s="243" t="s">
        <v>64</v>
      </c>
      <c r="M43" s="243">
        <v>3</v>
      </c>
      <c r="N43" s="318">
        <f>(W43*R43+W49*R49+W53*R53)*3</f>
        <v>0</v>
      </c>
      <c r="O43" s="335">
        <f>SUMPRODUCT(R43*V43)+(R49*V49)+(R53*V53)</f>
        <v>0</v>
      </c>
      <c r="P43" s="338">
        <f>SUMPRODUCT(R43*W43)+(R49*W49)+(R53*W53)</f>
        <v>0</v>
      </c>
      <c r="Q43" s="159" t="s">
        <v>92</v>
      </c>
      <c r="R43" s="160">
        <v>0.33</v>
      </c>
      <c r="S43" s="160">
        <f>+S44+S46</f>
        <v>0</v>
      </c>
      <c r="T43" s="161">
        <f>+T44+T46</f>
        <v>0</v>
      </c>
      <c r="U43" s="161">
        <f>+U44+U46</f>
        <v>0</v>
      </c>
      <c r="V43" s="161">
        <f>+V44+V46</f>
        <v>0</v>
      </c>
      <c r="W43" s="160">
        <f>SUM(S43:V43)</f>
        <v>0</v>
      </c>
      <c r="X43" s="162"/>
      <c r="Y43" s="157"/>
      <c r="Z43" s="62"/>
      <c r="AA43" s="291"/>
      <c r="AB43" s="291"/>
      <c r="AC43" s="65"/>
      <c r="AD43" s="65"/>
      <c r="AE43" s="65"/>
      <c r="AF43" s="78"/>
      <c r="AG43" s="78"/>
      <c r="AH43" s="78"/>
      <c r="AI43" s="78"/>
      <c r="AJ43" s="78"/>
      <c r="AK43" s="75" t="s">
        <v>125</v>
      </c>
      <c r="AL43" s="71" t="s">
        <v>126</v>
      </c>
      <c r="AM43" s="53"/>
    </row>
    <row r="44" spans="2:39" ht="39.75" customHeight="1" x14ac:dyDescent="0.2">
      <c r="B44" s="241"/>
      <c r="C44" s="241"/>
      <c r="D44" s="291"/>
      <c r="E44" s="241"/>
      <c r="F44" s="380"/>
      <c r="G44" s="301"/>
      <c r="H44" s="291"/>
      <c r="I44" s="301"/>
      <c r="J44" s="301"/>
      <c r="K44" s="301"/>
      <c r="L44" s="301"/>
      <c r="M44" s="301"/>
      <c r="N44" s="319"/>
      <c r="O44" s="336"/>
      <c r="P44" s="339"/>
      <c r="Q44" s="254" t="s">
        <v>93</v>
      </c>
      <c r="R44" s="252">
        <v>0.5</v>
      </c>
      <c r="S44" s="252"/>
      <c r="T44" s="252"/>
      <c r="U44" s="280"/>
      <c r="V44" s="280"/>
      <c r="W44" s="252">
        <f>+SUM(S44:V45)</f>
        <v>0</v>
      </c>
      <c r="X44" s="250" t="s">
        <v>68</v>
      </c>
      <c r="Y44" s="467"/>
      <c r="Z44" s="254"/>
      <c r="AA44" s="291"/>
      <c r="AB44" s="291"/>
      <c r="AC44" s="269" t="s">
        <v>180</v>
      </c>
      <c r="AD44" s="269" t="s">
        <v>173</v>
      </c>
      <c r="AE44" s="272">
        <v>55282500</v>
      </c>
      <c r="AF44" s="100"/>
      <c r="AG44" s="78"/>
      <c r="AH44" s="73"/>
      <c r="AI44" s="78"/>
      <c r="AJ44" s="74"/>
      <c r="AK44" s="75"/>
      <c r="AL44" s="71"/>
      <c r="AM44" s="53"/>
    </row>
    <row r="45" spans="2:39" ht="33" customHeight="1" x14ac:dyDescent="0.2">
      <c r="B45" s="241"/>
      <c r="C45" s="241"/>
      <c r="D45" s="291"/>
      <c r="E45" s="241"/>
      <c r="F45" s="380"/>
      <c r="G45" s="301"/>
      <c r="H45" s="291"/>
      <c r="I45" s="301"/>
      <c r="J45" s="301"/>
      <c r="K45" s="301"/>
      <c r="L45" s="301"/>
      <c r="M45" s="301"/>
      <c r="N45" s="319"/>
      <c r="O45" s="336"/>
      <c r="P45" s="339"/>
      <c r="Q45" s="255"/>
      <c r="R45" s="253"/>
      <c r="S45" s="253"/>
      <c r="T45" s="253"/>
      <c r="U45" s="281"/>
      <c r="V45" s="281"/>
      <c r="W45" s="253"/>
      <c r="X45" s="251"/>
      <c r="Y45" s="469"/>
      <c r="Z45" s="255"/>
      <c r="AA45" s="291"/>
      <c r="AB45" s="291"/>
      <c r="AC45" s="271"/>
      <c r="AD45" s="271"/>
      <c r="AE45" s="273"/>
      <c r="AF45" s="67"/>
      <c r="AG45" s="67"/>
      <c r="AH45" s="73"/>
      <c r="AI45" s="67"/>
      <c r="AJ45" s="74"/>
      <c r="AK45" s="75" t="s">
        <v>125</v>
      </c>
      <c r="AL45" s="71" t="s">
        <v>126</v>
      </c>
      <c r="AM45" s="54"/>
    </row>
    <row r="46" spans="2:39" ht="57" customHeight="1" x14ac:dyDescent="0.2">
      <c r="B46" s="241"/>
      <c r="C46" s="241"/>
      <c r="D46" s="291"/>
      <c r="E46" s="241"/>
      <c r="F46" s="380"/>
      <c r="G46" s="301"/>
      <c r="H46" s="291"/>
      <c r="I46" s="301"/>
      <c r="J46" s="301"/>
      <c r="K46" s="301"/>
      <c r="L46" s="301"/>
      <c r="M46" s="301"/>
      <c r="N46" s="319"/>
      <c r="O46" s="336"/>
      <c r="P46" s="339"/>
      <c r="Q46" s="254" t="s">
        <v>94</v>
      </c>
      <c r="R46" s="252">
        <v>0.5</v>
      </c>
      <c r="S46" s="252"/>
      <c r="T46" s="252"/>
      <c r="U46" s="252"/>
      <c r="V46" s="252"/>
      <c r="W46" s="252">
        <f>+SUM(S46:V48)</f>
        <v>0</v>
      </c>
      <c r="X46" s="250" t="s">
        <v>68</v>
      </c>
      <c r="Y46" s="467"/>
      <c r="Z46" s="254"/>
      <c r="AA46" s="291"/>
      <c r="AB46" s="291"/>
      <c r="AC46" s="269" t="s">
        <v>180</v>
      </c>
      <c r="AD46" s="269" t="s">
        <v>173</v>
      </c>
      <c r="AE46" s="272">
        <v>60012500</v>
      </c>
      <c r="AF46" s="112"/>
      <c r="AG46" s="112"/>
      <c r="AH46" s="73"/>
      <c r="AI46" s="112"/>
      <c r="AJ46" s="74"/>
      <c r="AK46" s="75"/>
      <c r="AL46" s="71"/>
      <c r="AM46" s="97"/>
    </row>
    <row r="47" spans="2:39" ht="16.149999999999999" customHeight="1" x14ac:dyDescent="0.2">
      <c r="B47" s="241"/>
      <c r="C47" s="241"/>
      <c r="D47" s="291"/>
      <c r="E47" s="241"/>
      <c r="F47" s="380"/>
      <c r="G47" s="301"/>
      <c r="H47" s="291"/>
      <c r="I47" s="301"/>
      <c r="J47" s="301"/>
      <c r="K47" s="301"/>
      <c r="L47" s="301"/>
      <c r="M47" s="301"/>
      <c r="N47" s="319"/>
      <c r="O47" s="336"/>
      <c r="P47" s="339"/>
      <c r="Q47" s="376"/>
      <c r="R47" s="287"/>
      <c r="S47" s="287"/>
      <c r="T47" s="287"/>
      <c r="U47" s="287"/>
      <c r="V47" s="287"/>
      <c r="W47" s="287"/>
      <c r="X47" s="311"/>
      <c r="Y47" s="468"/>
      <c r="Z47" s="376"/>
      <c r="AA47" s="291"/>
      <c r="AB47" s="291"/>
      <c r="AC47" s="274"/>
      <c r="AD47" s="274"/>
      <c r="AE47" s="275"/>
      <c r="AF47" s="351"/>
      <c r="AG47" s="308"/>
      <c r="AH47" s="358"/>
      <c r="AI47" s="308"/>
      <c r="AJ47" s="358"/>
      <c r="AK47" s="75" t="s">
        <v>125</v>
      </c>
      <c r="AL47" s="71" t="s">
        <v>126</v>
      </c>
      <c r="AM47" s="243"/>
    </row>
    <row r="48" spans="2:39" ht="14.25" customHeight="1" x14ac:dyDescent="0.2">
      <c r="B48" s="241"/>
      <c r="C48" s="241"/>
      <c r="D48" s="291"/>
      <c r="E48" s="241"/>
      <c r="F48" s="380"/>
      <c r="G48" s="301"/>
      <c r="H48" s="291"/>
      <c r="I48" s="301"/>
      <c r="J48" s="301"/>
      <c r="K48" s="301"/>
      <c r="L48" s="301"/>
      <c r="M48" s="301"/>
      <c r="N48" s="319"/>
      <c r="O48" s="336"/>
      <c r="P48" s="339"/>
      <c r="Q48" s="255"/>
      <c r="R48" s="253"/>
      <c r="S48" s="253"/>
      <c r="T48" s="253"/>
      <c r="U48" s="253"/>
      <c r="V48" s="253"/>
      <c r="W48" s="253"/>
      <c r="X48" s="251"/>
      <c r="Y48" s="469"/>
      <c r="Z48" s="255"/>
      <c r="AA48" s="291"/>
      <c r="AB48" s="291"/>
      <c r="AC48" s="271"/>
      <c r="AD48" s="271"/>
      <c r="AE48" s="273"/>
      <c r="AF48" s="352"/>
      <c r="AG48" s="309"/>
      <c r="AH48" s="364"/>
      <c r="AI48" s="309"/>
      <c r="AJ48" s="364"/>
      <c r="AK48" s="75" t="s">
        <v>125</v>
      </c>
      <c r="AL48" s="71" t="s">
        <v>126</v>
      </c>
      <c r="AM48" s="244"/>
    </row>
    <row r="49" spans="2:39" ht="59.25" customHeight="1" x14ac:dyDescent="0.2">
      <c r="B49" s="241"/>
      <c r="C49" s="241"/>
      <c r="D49" s="291"/>
      <c r="E49" s="241"/>
      <c r="F49" s="380"/>
      <c r="G49" s="301"/>
      <c r="H49" s="291"/>
      <c r="I49" s="301"/>
      <c r="J49" s="301"/>
      <c r="K49" s="301"/>
      <c r="L49" s="301"/>
      <c r="M49" s="301"/>
      <c r="N49" s="319"/>
      <c r="O49" s="336"/>
      <c r="P49" s="339"/>
      <c r="Q49" s="62" t="s">
        <v>95</v>
      </c>
      <c r="R49" s="143">
        <v>0.33</v>
      </c>
      <c r="S49" s="143">
        <f>+S50+S51+S52</f>
        <v>0</v>
      </c>
      <c r="T49" s="143">
        <f>+T50+T51+T52</f>
        <v>0</v>
      </c>
      <c r="U49" s="143">
        <f>+U50+U51+U52</f>
        <v>0</v>
      </c>
      <c r="V49" s="143">
        <f>+V50+V51+V52</f>
        <v>0</v>
      </c>
      <c r="W49" s="143">
        <f>SUM(S49:V49)</f>
        <v>0</v>
      </c>
      <c r="X49" s="163"/>
      <c r="Y49" s="158"/>
      <c r="Z49" s="62"/>
      <c r="AA49" s="291"/>
      <c r="AB49" s="291"/>
      <c r="AC49" s="53"/>
      <c r="AD49" s="53"/>
      <c r="AE49" s="53"/>
      <c r="AF49" s="79"/>
      <c r="AG49" s="79"/>
      <c r="AH49" s="79"/>
      <c r="AI49" s="79"/>
      <c r="AJ49" s="79"/>
      <c r="AK49" s="75" t="s">
        <v>125</v>
      </c>
      <c r="AL49" s="71" t="s">
        <v>126</v>
      </c>
      <c r="AM49" s="53"/>
    </row>
    <row r="50" spans="2:39" ht="30" x14ac:dyDescent="0.2">
      <c r="B50" s="241"/>
      <c r="C50" s="241"/>
      <c r="D50" s="291"/>
      <c r="E50" s="241"/>
      <c r="F50" s="380"/>
      <c r="G50" s="301"/>
      <c r="H50" s="291"/>
      <c r="I50" s="301"/>
      <c r="J50" s="301"/>
      <c r="K50" s="301"/>
      <c r="L50" s="301"/>
      <c r="M50" s="301"/>
      <c r="N50" s="319"/>
      <c r="O50" s="336"/>
      <c r="P50" s="339"/>
      <c r="Q50" s="254" t="s">
        <v>96</v>
      </c>
      <c r="R50" s="252">
        <v>0.4</v>
      </c>
      <c r="S50" s="252"/>
      <c r="T50" s="252"/>
      <c r="U50" s="252"/>
      <c r="V50" s="252"/>
      <c r="W50" s="252">
        <f t="shared" ref="W50:W73" si="2">SUM(S50:V50)</f>
        <v>0</v>
      </c>
      <c r="X50" s="250" t="s">
        <v>70</v>
      </c>
      <c r="Y50" s="256"/>
      <c r="Z50" s="254"/>
      <c r="AA50" s="291"/>
      <c r="AB50" s="291"/>
      <c r="AC50" s="64"/>
      <c r="AD50" s="108"/>
      <c r="AE50" s="58"/>
      <c r="AF50" s="67"/>
      <c r="AG50" s="67"/>
      <c r="AH50" s="73"/>
      <c r="AI50" s="67"/>
      <c r="AJ50" s="74"/>
      <c r="AK50" s="75" t="s">
        <v>125</v>
      </c>
      <c r="AL50" s="71" t="s">
        <v>126</v>
      </c>
      <c r="AM50" s="54"/>
    </row>
    <row r="51" spans="2:39" ht="30" x14ac:dyDescent="0.2">
      <c r="B51" s="241"/>
      <c r="C51" s="241"/>
      <c r="D51" s="291"/>
      <c r="E51" s="241"/>
      <c r="F51" s="380"/>
      <c r="G51" s="301"/>
      <c r="H51" s="291"/>
      <c r="I51" s="301"/>
      <c r="J51" s="301"/>
      <c r="K51" s="301"/>
      <c r="L51" s="301"/>
      <c r="M51" s="301"/>
      <c r="N51" s="319"/>
      <c r="O51" s="336"/>
      <c r="P51" s="339"/>
      <c r="Q51" s="255"/>
      <c r="R51" s="253"/>
      <c r="S51" s="253"/>
      <c r="T51" s="253"/>
      <c r="U51" s="253"/>
      <c r="V51" s="253"/>
      <c r="W51" s="253"/>
      <c r="X51" s="251"/>
      <c r="Y51" s="257"/>
      <c r="Z51" s="255"/>
      <c r="AA51" s="291"/>
      <c r="AB51" s="291"/>
      <c r="AC51" s="108"/>
      <c r="AD51" s="108"/>
      <c r="AE51" s="108"/>
      <c r="AF51" s="77"/>
      <c r="AG51" s="77"/>
      <c r="AH51" s="77"/>
      <c r="AI51" s="77"/>
      <c r="AJ51" s="77"/>
      <c r="AK51" s="75" t="s">
        <v>125</v>
      </c>
      <c r="AL51" s="71" t="s">
        <v>126</v>
      </c>
      <c r="AM51" s="54"/>
    </row>
    <row r="52" spans="2:39" ht="30" x14ac:dyDescent="0.2">
      <c r="B52" s="241"/>
      <c r="C52" s="241"/>
      <c r="D52" s="291"/>
      <c r="E52" s="241"/>
      <c r="F52" s="380"/>
      <c r="G52" s="301"/>
      <c r="H52" s="291"/>
      <c r="I52" s="301"/>
      <c r="J52" s="301"/>
      <c r="K52" s="301"/>
      <c r="L52" s="301"/>
      <c r="M52" s="301"/>
      <c r="N52" s="319"/>
      <c r="O52" s="336"/>
      <c r="P52" s="339"/>
      <c r="Q52" s="147" t="s">
        <v>130</v>
      </c>
      <c r="R52" s="115">
        <v>0.6</v>
      </c>
      <c r="S52" s="115"/>
      <c r="T52" s="138"/>
      <c r="U52" s="138"/>
      <c r="V52" s="138"/>
      <c r="W52" s="115">
        <f t="shared" si="2"/>
        <v>0</v>
      </c>
      <c r="X52" s="185" t="s">
        <v>127</v>
      </c>
      <c r="Y52" s="152"/>
      <c r="Z52" s="111"/>
      <c r="AA52" s="291"/>
      <c r="AB52" s="291"/>
      <c r="AC52" s="64"/>
      <c r="AD52" s="108"/>
      <c r="AE52" s="58"/>
      <c r="AF52" s="67"/>
      <c r="AG52" s="67"/>
      <c r="AH52" s="73"/>
      <c r="AI52" s="67"/>
      <c r="AJ52" s="74"/>
      <c r="AK52" s="75" t="s">
        <v>125</v>
      </c>
      <c r="AL52" s="71" t="s">
        <v>126</v>
      </c>
      <c r="AM52" s="54"/>
    </row>
    <row r="53" spans="2:39" ht="55.5" customHeight="1" x14ac:dyDescent="0.2">
      <c r="B53" s="241"/>
      <c r="C53" s="241"/>
      <c r="D53" s="291"/>
      <c r="E53" s="241"/>
      <c r="F53" s="380"/>
      <c r="G53" s="301"/>
      <c r="H53" s="291"/>
      <c r="I53" s="301"/>
      <c r="J53" s="301"/>
      <c r="K53" s="301"/>
      <c r="L53" s="301"/>
      <c r="M53" s="301"/>
      <c r="N53" s="319"/>
      <c r="O53" s="336"/>
      <c r="P53" s="339"/>
      <c r="Q53" s="62" t="s">
        <v>98</v>
      </c>
      <c r="R53" s="143">
        <v>0.34</v>
      </c>
      <c r="S53" s="143">
        <f>+S54+S56+S57+S58</f>
        <v>0</v>
      </c>
      <c r="T53" s="143">
        <f>+T54+T56+T57+T58</f>
        <v>0</v>
      </c>
      <c r="U53" s="143">
        <f>+U54+U56+U57+U58</f>
        <v>0</v>
      </c>
      <c r="V53" s="143">
        <f>+V54+V56+V57+V58</f>
        <v>0</v>
      </c>
      <c r="W53" s="143">
        <f>SUM(S53:V53)</f>
        <v>0</v>
      </c>
      <c r="X53" s="163"/>
      <c r="Y53" s="157"/>
      <c r="Z53" s="62"/>
      <c r="AA53" s="291"/>
      <c r="AB53" s="291"/>
      <c r="AC53" s="53"/>
      <c r="AD53" s="53"/>
      <c r="AE53" s="53"/>
      <c r="AF53" s="79"/>
      <c r="AG53" s="79"/>
      <c r="AH53" s="79"/>
      <c r="AI53" s="79"/>
      <c r="AJ53" s="79"/>
      <c r="AK53" s="75" t="s">
        <v>125</v>
      </c>
      <c r="AL53" s="71" t="s">
        <v>126</v>
      </c>
      <c r="AM53" s="53"/>
    </row>
    <row r="54" spans="2:39" ht="44.25" customHeight="1" x14ac:dyDescent="0.2">
      <c r="B54" s="241"/>
      <c r="C54" s="241"/>
      <c r="D54" s="291"/>
      <c r="E54" s="241"/>
      <c r="F54" s="380"/>
      <c r="G54" s="301"/>
      <c r="H54" s="291"/>
      <c r="I54" s="301"/>
      <c r="J54" s="301"/>
      <c r="K54" s="301"/>
      <c r="L54" s="301"/>
      <c r="M54" s="301"/>
      <c r="N54" s="319"/>
      <c r="O54" s="336"/>
      <c r="P54" s="339"/>
      <c r="Q54" s="243" t="s">
        <v>99</v>
      </c>
      <c r="R54" s="252">
        <v>0.35</v>
      </c>
      <c r="S54" s="252"/>
      <c r="T54" s="252"/>
      <c r="U54" s="252"/>
      <c r="V54" s="488"/>
      <c r="W54" s="252">
        <f>+SUM(S54:V55)</f>
        <v>0</v>
      </c>
      <c r="X54" s="250" t="s">
        <v>100</v>
      </c>
      <c r="Y54" s="472"/>
      <c r="Z54" s="470"/>
      <c r="AA54" s="291"/>
      <c r="AB54" s="291"/>
      <c r="AC54" s="64" t="s">
        <v>179</v>
      </c>
      <c r="AD54" s="108" t="s">
        <v>178</v>
      </c>
      <c r="AE54" s="58">
        <v>40155000</v>
      </c>
      <c r="AF54" s="67"/>
      <c r="AG54" s="77"/>
      <c r="AH54" s="73"/>
      <c r="AI54" s="77"/>
      <c r="AJ54" s="74"/>
      <c r="AK54" s="75" t="s">
        <v>125</v>
      </c>
      <c r="AL54" s="71" t="s">
        <v>126</v>
      </c>
      <c r="AM54" s="103"/>
    </row>
    <row r="55" spans="2:39" ht="51" customHeight="1" x14ac:dyDescent="0.2">
      <c r="B55" s="241"/>
      <c r="C55" s="241"/>
      <c r="D55" s="291"/>
      <c r="E55" s="241"/>
      <c r="F55" s="380"/>
      <c r="G55" s="301"/>
      <c r="H55" s="291"/>
      <c r="I55" s="301"/>
      <c r="J55" s="301"/>
      <c r="K55" s="301"/>
      <c r="L55" s="301"/>
      <c r="M55" s="301"/>
      <c r="N55" s="319"/>
      <c r="O55" s="336"/>
      <c r="P55" s="339"/>
      <c r="Q55" s="244"/>
      <c r="R55" s="253"/>
      <c r="S55" s="253"/>
      <c r="T55" s="253"/>
      <c r="U55" s="253"/>
      <c r="V55" s="489"/>
      <c r="W55" s="253"/>
      <c r="X55" s="251"/>
      <c r="Y55" s="473"/>
      <c r="Z55" s="471"/>
      <c r="AA55" s="291"/>
      <c r="AB55" s="291"/>
      <c r="AC55" s="64"/>
      <c r="AD55" s="106"/>
      <c r="AE55" s="58"/>
      <c r="AF55" s="67"/>
      <c r="AG55" s="67"/>
      <c r="AH55" s="73"/>
      <c r="AI55" s="67"/>
      <c r="AJ55" s="74"/>
      <c r="AK55" s="75" t="s">
        <v>125</v>
      </c>
      <c r="AL55" s="71" t="s">
        <v>126</v>
      </c>
      <c r="AM55" s="54"/>
    </row>
    <row r="56" spans="2:39" ht="38.25" x14ac:dyDescent="0.2">
      <c r="B56" s="241"/>
      <c r="C56" s="241"/>
      <c r="D56" s="291"/>
      <c r="E56" s="241"/>
      <c r="F56" s="380"/>
      <c r="G56" s="301"/>
      <c r="H56" s="291"/>
      <c r="I56" s="301"/>
      <c r="J56" s="301"/>
      <c r="K56" s="301"/>
      <c r="L56" s="301"/>
      <c r="M56" s="301"/>
      <c r="N56" s="319"/>
      <c r="O56" s="336"/>
      <c r="P56" s="339"/>
      <c r="Q56" s="147" t="s">
        <v>129</v>
      </c>
      <c r="R56" s="115">
        <v>0.3</v>
      </c>
      <c r="S56" s="115"/>
      <c r="T56" s="115"/>
      <c r="U56" s="115"/>
      <c r="V56" s="115"/>
      <c r="W56" s="115">
        <f>SUM(S56:V56)</f>
        <v>0</v>
      </c>
      <c r="X56" s="185" t="s">
        <v>68</v>
      </c>
      <c r="Y56" s="152"/>
      <c r="Z56" s="111"/>
      <c r="AA56" s="291"/>
      <c r="AB56" s="291"/>
      <c r="AC56" s="64"/>
      <c r="AD56" s="108"/>
      <c r="AE56" s="58"/>
      <c r="AF56" s="67"/>
      <c r="AG56" s="67"/>
      <c r="AH56" s="73"/>
      <c r="AI56" s="67"/>
      <c r="AJ56" s="74"/>
      <c r="AK56" s="75" t="s">
        <v>125</v>
      </c>
      <c r="AL56" s="71" t="s">
        <v>126</v>
      </c>
      <c r="AM56" s="54"/>
    </row>
    <row r="57" spans="2:39" ht="30" x14ac:dyDescent="0.2">
      <c r="B57" s="241"/>
      <c r="C57" s="241"/>
      <c r="D57" s="291"/>
      <c r="E57" s="241"/>
      <c r="F57" s="380"/>
      <c r="G57" s="301"/>
      <c r="H57" s="291"/>
      <c r="I57" s="301"/>
      <c r="J57" s="301"/>
      <c r="K57" s="301"/>
      <c r="L57" s="301"/>
      <c r="M57" s="301"/>
      <c r="N57" s="319"/>
      <c r="O57" s="336"/>
      <c r="P57" s="339"/>
      <c r="Q57" s="147" t="s">
        <v>131</v>
      </c>
      <c r="R57" s="115">
        <v>0.2</v>
      </c>
      <c r="S57" s="115"/>
      <c r="T57" s="115"/>
      <c r="U57" s="115"/>
      <c r="V57" s="115"/>
      <c r="W57" s="115">
        <f>SUM(S57:V57)</f>
        <v>0</v>
      </c>
      <c r="X57" s="185" t="s">
        <v>68</v>
      </c>
      <c r="Y57" s="152"/>
      <c r="Z57" s="111"/>
      <c r="AA57" s="291"/>
      <c r="AB57" s="291"/>
      <c r="AC57" s="64"/>
      <c r="AD57" s="108"/>
      <c r="AE57" s="58"/>
      <c r="AF57" s="67"/>
      <c r="AG57" s="67"/>
      <c r="AH57" s="73"/>
      <c r="AI57" s="67"/>
      <c r="AJ57" s="74"/>
      <c r="AK57" s="75" t="s">
        <v>125</v>
      </c>
      <c r="AL57" s="71" t="s">
        <v>126</v>
      </c>
      <c r="AM57" s="54"/>
    </row>
    <row r="58" spans="2:39" ht="30.75" thickBot="1" x14ac:dyDescent="0.25">
      <c r="B58" s="241"/>
      <c r="C58" s="242"/>
      <c r="D58" s="283"/>
      <c r="E58" s="242"/>
      <c r="F58" s="381"/>
      <c r="G58" s="244"/>
      <c r="H58" s="283"/>
      <c r="I58" s="244"/>
      <c r="J58" s="244"/>
      <c r="K58" s="244"/>
      <c r="L58" s="244"/>
      <c r="M58" s="244"/>
      <c r="N58" s="320"/>
      <c r="O58" s="337"/>
      <c r="P58" s="340"/>
      <c r="Q58" s="215" t="s">
        <v>132</v>
      </c>
      <c r="R58" s="216">
        <v>0.15</v>
      </c>
      <c r="S58" s="216"/>
      <c r="T58" s="216"/>
      <c r="U58" s="216"/>
      <c r="V58" s="216"/>
      <c r="W58" s="216">
        <f>SUM(S58:V58)</f>
        <v>0</v>
      </c>
      <c r="X58" s="188" t="s">
        <v>68</v>
      </c>
      <c r="Y58" s="152"/>
      <c r="Z58" s="111"/>
      <c r="AA58" s="283"/>
      <c r="AB58" s="283"/>
      <c r="AC58" s="64"/>
      <c r="AD58" s="108"/>
      <c r="AE58" s="58"/>
      <c r="AF58" s="67"/>
      <c r="AG58" s="67"/>
      <c r="AH58" s="73"/>
      <c r="AI58" s="67"/>
      <c r="AJ58" s="74"/>
      <c r="AK58" s="75" t="s">
        <v>125</v>
      </c>
      <c r="AL58" s="71" t="s">
        <v>126</v>
      </c>
      <c r="AM58" s="54"/>
    </row>
    <row r="59" spans="2:39" ht="77.25" thickBot="1" x14ac:dyDescent="0.25">
      <c r="B59" s="241"/>
      <c r="C59" s="53" t="s">
        <v>47</v>
      </c>
      <c r="D59" s="282">
        <v>0.3</v>
      </c>
      <c r="E59" s="53" t="s">
        <v>140</v>
      </c>
      <c r="F59" s="379">
        <v>1</v>
      </c>
      <c r="G59" s="108" t="s">
        <v>48</v>
      </c>
      <c r="H59" s="109">
        <v>0.1</v>
      </c>
      <c r="I59" s="108" t="s">
        <v>63</v>
      </c>
      <c r="J59" s="108">
        <v>4</v>
      </c>
      <c r="K59" s="108">
        <v>3</v>
      </c>
      <c r="L59" s="108" t="s">
        <v>65</v>
      </c>
      <c r="M59" s="108">
        <v>1</v>
      </c>
      <c r="N59" s="121">
        <f>SUMPRODUCT(R59*W59)</f>
        <v>0</v>
      </c>
      <c r="O59" s="164">
        <f>SUMPRODUCT(R59*U59)</f>
        <v>0</v>
      </c>
      <c r="P59" s="156">
        <f>SUMPRODUCT(R59*W59)</f>
        <v>0</v>
      </c>
      <c r="Q59" s="166" t="s">
        <v>148</v>
      </c>
      <c r="R59" s="167">
        <v>1</v>
      </c>
      <c r="S59" s="167"/>
      <c r="T59" s="167"/>
      <c r="U59" s="167"/>
      <c r="V59" s="167"/>
      <c r="W59" s="167">
        <f>SUM(S59:V59)</f>
        <v>0</v>
      </c>
      <c r="X59" s="168" t="s">
        <v>149</v>
      </c>
      <c r="Y59" s="152"/>
      <c r="Z59" s="111"/>
      <c r="AA59" s="328" t="s">
        <v>120</v>
      </c>
      <c r="AB59" s="328"/>
      <c r="AC59" s="145" t="s">
        <v>181</v>
      </c>
      <c r="AD59" s="145" t="s">
        <v>169</v>
      </c>
      <c r="AE59" s="58">
        <v>135000000</v>
      </c>
      <c r="AF59" s="67"/>
      <c r="AG59" s="67"/>
      <c r="AH59" s="73"/>
      <c r="AI59" s="67"/>
      <c r="AJ59" s="74"/>
      <c r="AK59" s="75" t="s">
        <v>125</v>
      </c>
      <c r="AL59" s="71" t="s">
        <v>126</v>
      </c>
      <c r="AM59" s="54"/>
    </row>
    <row r="60" spans="2:39" ht="30" x14ac:dyDescent="0.2">
      <c r="B60" s="241"/>
      <c r="C60" s="240" t="s">
        <v>47</v>
      </c>
      <c r="D60" s="291"/>
      <c r="E60" s="240" t="s">
        <v>140</v>
      </c>
      <c r="F60" s="380"/>
      <c r="G60" s="243" t="s">
        <v>49</v>
      </c>
      <c r="H60" s="282">
        <v>0.1</v>
      </c>
      <c r="I60" s="243" t="s">
        <v>63</v>
      </c>
      <c r="J60" s="243">
        <v>4</v>
      </c>
      <c r="K60" s="243">
        <v>3</v>
      </c>
      <c r="L60" s="243" t="s">
        <v>65</v>
      </c>
      <c r="M60" s="243">
        <v>1</v>
      </c>
      <c r="N60" s="318">
        <f>SUMPRODUCT(R60*W60)</f>
        <v>0</v>
      </c>
      <c r="O60" s="315">
        <f>SUMPRODUCT(R60*U60)</f>
        <v>0</v>
      </c>
      <c r="P60" s="338">
        <f>SUMPRODUCT(R60*W60)</f>
        <v>0</v>
      </c>
      <c r="Q60" s="375" t="s">
        <v>147</v>
      </c>
      <c r="R60" s="313">
        <v>1</v>
      </c>
      <c r="S60" s="313"/>
      <c r="T60" s="313"/>
      <c r="U60" s="313"/>
      <c r="V60" s="313"/>
      <c r="W60" s="313">
        <f>SUM(S62:V62)</f>
        <v>0</v>
      </c>
      <c r="X60" s="310" t="s">
        <v>101</v>
      </c>
      <c r="Y60" s="467"/>
      <c r="Z60" s="254"/>
      <c r="AA60" s="328"/>
      <c r="AB60" s="328"/>
      <c r="AC60" s="269" t="s">
        <v>183</v>
      </c>
      <c r="AD60" s="269" t="s">
        <v>182</v>
      </c>
      <c r="AE60" s="272">
        <v>274074000</v>
      </c>
      <c r="AF60" s="67"/>
      <c r="AG60" s="67"/>
      <c r="AH60" s="73"/>
      <c r="AI60" s="67"/>
      <c r="AJ60" s="74"/>
      <c r="AK60" s="75" t="s">
        <v>125</v>
      </c>
      <c r="AL60" s="71" t="s">
        <v>126</v>
      </c>
      <c r="AM60" s="102"/>
    </row>
    <row r="61" spans="2:39" ht="30" x14ac:dyDescent="0.2">
      <c r="B61" s="241"/>
      <c r="C61" s="241"/>
      <c r="D61" s="291"/>
      <c r="E61" s="241"/>
      <c r="F61" s="380"/>
      <c r="G61" s="301"/>
      <c r="H61" s="291"/>
      <c r="I61" s="301"/>
      <c r="J61" s="301"/>
      <c r="K61" s="301"/>
      <c r="L61" s="301"/>
      <c r="M61" s="301"/>
      <c r="N61" s="319"/>
      <c r="O61" s="316"/>
      <c r="P61" s="339"/>
      <c r="Q61" s="376"/>
      <c r="R61" s="287"/>
      <c r="S61" s="287"/>
      <c r="T61" s="287"/>
      <c r="U61" s="287"/>
      <c r="V61" s="287"/>
      <c r="W61" s="287"/>
      <c r="X61" s="311"/>
      <c r="Y61" s="468"/>
      <c r="Z61" s="376"/>
      <c r="AA61" s="328"/>
      <c r="AB61" s="328"/>
      <c r="AC61" s="274"/>
      <c r="AD61" s="274"/>
      <c r="AE61" s="275"/>
      <c r="AF61" s="67"/>
      <c r="AG61" s="67"/>
      <c r="AH61" s="73"/>
      <c r="AI61" s="67"/>
      <c r="AJ61" s="74"/>
      <c r="AK61" s="75" t="s">
        <v>125</v>
      </c>
      <c r="AL61" s="71" t="s">
        <v>126</v>
      </c>
      <c r="AM61" s="103"/>
    </row>
    <row r="62" spans="2:39" ht="30.75" thickBot="1" x14ac:dyDescent="0.25">
      <c r="B62" s="241"/>
      <c r="C62" s="242"/>
      <c r="D62" s="291"/>
      <c r="E62" s="242"/>
      <c r="F62" s="241"/>
      <c r="G62" s="244"/>
      <c r="H62" s="283"/>
      <c r="I62" s="244"/>
      <c r="J62" s="244"/>
      <c r="K62" s="244"/>
      <c r="L62" s="244"/>
      <c r="M62" s="244"/>
      <c r="N62" s="320"/>
      <c r="O62" s="317"/>
      <c r="P62" s="340"/>
      <c r="Q62" s="377"/>
      <c r="R62" s="314"/>
      <c r="S62" s="314"/>
      <c r="T62" s="314"/>
      <c r="U62" s="314"/>
      <c r="V62" s="314"/>
      <c r="W62" s="314"/>
      <c r="X62" s="312"/>
      <c r="Y62" s="469"/>
      <c r="Z62" s="255"/>
      <c r="AA62" s="328"/>
      <c r="AB62" s="328"/>
      <c r="AC62" s="271"/>
      <c r="AD62" s="271"/>
      <c r="AE62" s="273"/>
      <c r="AF62" s="67"/>
      <c r="AG62" s="67"/>
      <c r="AH62" s="73"/>
      <c r="AI62" s="67"/>
      <c r="AJ62" s="74"/>
      <c r="AK62" s="75" t="s">
        <v>125</v>
      </c>
      <c r="AL62" s="71" t="s">
        <v>126</v>
      </c>
      <c r="AM62" s="54"/>
    </row>
    <row r="63" spans="2:39" ht="77.25" thickBot="1" x14ac:dyDescent="0.25">
      <c r="B63" s="241"/>
      <c r="C63" s="53" t="s">
        <v>47</v>
      </c>
      <c r="D63" s="291"/>
      <c r="E63" s="53" t="s">
        <v>140</v>
      </c>
      <c r="F63" s="241"/>
      <c r="G63" s="108" t="s">
        <v>50</v>
      </c>
      <c r="H63" s="109">
        <v>0.1</v>
      </c>
      <c r="I63" s="108" t="s">
        <v>63</v>
      </c>
      <c r="J63" s="108">
        <v>2</v>
      </c>
      <c r="K63" s="108">
        <v>4</v>
      </c>
      <c r="L63" s="108" t="s">
        <v>65</v>
      </c>
      <c r="M63" s="108">
        <v>1</v>
      </c>
      <c r="N63" s="121">
        <f>SUMPRODUCT(R63*W63)</f>
        <v>0</v>
      </c>
      <c r="O63" s="164">
        <f>SUMPRODUCT(R63*V63)</f>
        <v>0</v>
      </c>
      <c r="P63" s="156">
        <f>SUMPRODUCT(R63*W63)</f>
        <v>0</v>
      </c>
      <c r="Q63" s="166" t="s">
        <v>146</v>
      </c>
      <c r="R63" s="167">
        <v>1</v>
      </c>
      <c r="S63" s="167"/>
      <c r="T63" s="167"/>
      <c r="U63" s="167"/>
      <c r="V63" s="167"/>
      <c r="W63" s="167">
        <f>SUM(S63:V63)</f>
        <v>0</v>
      </c>
      <c r="X63" s="168" t="s">
        <v>70</v>
      </c>
      <c r="Y63" s="152"/>
      <c r="Z63" s="111"/>
      <c r="AA63" s="328"/>
      <c r="AB63" s="328"/>
      <c r="AC63" s="145" t="s">
        <v>181</v>
      </c>
      <c r="AD63" s="145" t="s">
        <v>169</v>
      </c>
      <c r="AE63" s="58">
        <v>28566791</v>
      </c>
      <c r="AF63" s="67"/>
      <c r="AG63" s="67"/>
      <c r="AH63" s="73"/>
      <c r="AI63" s="67"/>
      <c r="AJ63" s="74"/>
      <c r="AK63" s="75" t="s">
        <v>125</v>
      </c>
      <c r="AL63" s="71" t="s">
        <v>126</v>
      </c>
      <c r="AM63" s="54"/>
    </row>
    <row r="64" spans="2:39" ht="51.75" thickBot="1" x14ac:dyDescent="0.25">
      <c r="B64" s="241"/>
      <c r="C64" s="53" t="s">
        <v>47</v>
      </c>
      <c r="D64" s="291"/>
      <c r="E64" s="53" t="s">
        <v>140</v>
      </c>
      <c r="F64" s="241"/>
      <c r="G64" s="108" t="s">
        <v>51</v>
      </c>
      <c r="H64" s="109">
        <v>0.05</v>
      </c>
      <c r="I64" s="108" t="s">
        <v>63</v>
      </c>
      <c r="J64" s="108">
        <v>0</v>
      </c>
      <c r="K64" s="108">
        <v>2</v>
      </c>
      <c r="L64" s="108" t="s">
        <v>65</v>
      </c>
      <c r="M64" s="108">
        <v>0</v>
      </c>
      <c r="N64" s="121" t="s">
        <v>66</v>
      </c>
      <c r="O64" s="165" t="s">
        <v>66</v>
      </c>
      <c r="P64" s="173" t="s">
        <v>66</v>
      </c>
      <c r="Q64" s="171" t="s">
        <v>66</v>
      </c>
      <c r="R64" s="171" t="s">
        <v>66</v>
      </c>
      <c r="S64" s="171" t="s">
        <v>66</v>
      </c>
      <c r="T64" s="171" t="s">
        <v>66</v>
      </c>
      <c r="U64" s="171" t="s">
        <v>66</v>
      </c>
      <c r="V64" s="171" t="s">
        <v>66</v>
      </c>
      <c r="W64" s="171" t="s">
        <v>66</v>
      </c>
      <c r="X64" s="172" t="s">
        <v>66</v>
      </c>
      <c r="Y64" s="152"/>
      <c r="Z64" s="111"/>
      <c r="AA64" s="328"/>
      <c r="AB64" s="328"/>
      <c r="AC64" s="64"/>
      <c r="AD64" s="64"/>
      <c r="AE64" s="58"/>
      <c r="AF64" s="67"/>
      <c r="AG64" s="67"/>
      <c r="AH64" s="73"/>
      <c r="AI64" s="67"/>
      <c r="AJ64" s="74"/>
      <c r="AK64" s="75" t="s">
        <v>125</v>
      </c>
      <c r="AL64" s="71" t="s">
        <v>126</v>
      </c>
      <c r="AM64" s="54"/>
    </row>
    <row r="65" spans="2:39" ht="52.9" customHeight="1" thickBot="1" x14ac:dyDescent="0.25">
      <c r="B65" s="241"/>
      <c r="C65" s="240" t="s">
        <v>47</v>
      </c>
      <c r="D65" s="291"/>
      <c r="E65" s="240" t="s">
        <v>140</v>
      </c>
      <c r="F65" s="241"/>
      <c r="G65" s="243" t="s">
        <v>52</v>
      </c>
      <c r="H65" s="282">
        <v>0.05</v>
      </c>
      <c r="I65" s="243" t="s">
        <v>63</v>
      </c>
      <c r="J65" s="243">
        <v>0</v>
      </c>
      <c r="K65" s="243">
        <v>4</v>
      </c>
      <c r="L65" s="243" t="s">
        <v>65</v>
      </c>
      <c r="M65" s="243">
        <v>1</v>
      </c>
      <c r="N65" s="243">
        <f>SUMPRODUCT(R65*W65)</f>
        <v>0</v>
      </c>
      <c r="O65" s="297">
        <f>SUMPRODUCT(R65*V65)</f>
        <v>0</v>
      </c>
      <c r="P65" s="299">
        <f>SUMPRODUCT(R65*W65)</f>
        <v>0</v>
      </c>
      <c r="Q65" s="174" t="s">
        <v>103</v>
      </c>
      <c r="R65" s="177">
        <v>0.5</v>
      </c>
      <c r="S65" s="178"/>
      <c r="T65" s="178"/>
      <c r="U65" s="178"/>
      <c r="V65" s="178"/>
      <c r="W65" s="177">
        <f>SUM(S65:V65)</f>
        <v>0</v>
      </c>
      <c r="X65" s="175" t="s">
        <v>68</v>
      </c>
      <c r="Y65" s="181"/>
      <c r="Z65" s="111"/>
      <c r="AA65" s="328"/>
      <c r="AB65" s="328"/>
      <c r="AC65" s="108"/>
      <c r="AD65" s="108"/>
      <c r="AE65" s="58"/>
      <c r="AF65" s="67"/>
      <c r="AG65" s="67"/>
      <c r="AH65" s="73"/>
      <c r="AI65" s="67"/>
      <c r="AJ65" s="74"/>
      <c r="AK65" s="75" t="s">
        <v>125</v>
      </c>
      <c r="AL65" s="71" t="s">
        <v>126</v>
      </c>
      <c r="AM65" s="54"/>
    </row>
    <row r="66" spans="2:39" ht="39.6" customHeight="1" thickBot="1" x14ac:dyDescent="0.25">
      <c r="B66" s="241"/>
      <c r="C66" s="242"/>
      <c r="D66" s="291"/>
      <c r="E66" s="242"/>
      <c r="F66" s="241"/>
      <c r="G66" s="244"/>
      <c r="H66" s="283"/>
      <c r="I66" s="244"/>
      <c r="J66" s="244"/>
      <c r="K66" s="244"/>
      <c r="L66" s="244"/>
      <c r="M66" s="244"/>
      <c r="N66" s="244"/>
      <c r="O66" s="298"/>
      <c r="P66" s="300"/>
      <c r="Q66" s="169" t="s">
        <v>164</v>
      </c>
      <c r="R66" s="179">
        <v>0.5</v>
      </c>
      <c r="S66" s="170"/>
      <c r="T66" s="170"/>
      <c r="U66" s="170"/>
      <c r="V66" s="170"/>
      <c r="W66" s="182">
        <f>SUM(S66:V66)</f>
        <v>0</v>
      </c>
      <c r="X66" s="176" t="s">
        <v>101</v>
      </c>
      <c r="Y66" s="180"/>
      <c r="Z66" s="147"/>
      <c r="AA66" s="328"/>
      <c r="AB66" s="328"/>
      <c r="AC66" s="137"/>
      <c r="AD66" s="137"/>
      <c r="AE66" s="58"/>
      <c r="AF66" s="67"/>
      <c r="AG66" s="67"/>
      <c r="AH66" s="73"/>
      <c r="AI66" s="67"/>
      <c r="AJ66" s="74"/>
      <c r="AK66" s="75"/>
      <c r="AL66" s="71"/>
      <c r="AM66" s="137"/>
    </row>
    <row r="67" spans="2:39" ht="36" customHeight="1" x14ac:dyDescent="0.2">
      <c r="B67" s="241"/>
      <c r="C67" s="240" t="s">
        <v>47</v>
      </c>
      <c r="D67" s="291"/>
      <c r="E67" s="240" t="s">
        <v>140</v>
      </c>
      <c r="F67" s="241"/>
      <c r="G67" s="243" t="s">
        <v>53</v>
      </c>
      <c r="H67" s="282">
        <v>0.2</v>
      </c>
      <c r="I67" s="243" t="s">
        <v>63</v>
      </c>
      <c r="J67" s="243">
        <v>1</v>
      </c>
      <c r="K67" s="243">
        <v>1</v>
      </c>
      <c r="L67" s="243" t="s">
        <v>64</v>
      </c>
      <c r="M67" s="243">
        <v>1</v>
      </c>
      <c r="N67" s="318">
        <f>+SUMPRODUCT(R67*W67+R75*W75+R85*W85)</f>
        <v>0</v>
      </c>
      <c r="O67" s="434">
        <f>SUMPRODUCT(R67*V67)+(R75*V75)+(R85*V85)</f>
        <v>0</v>
      </c>
      <c r="P67" s="435">
        <f>+SUMPRODUCT(R67*W67)+(R75*W75)+(R85*W85)</f>
        <v>0</v>
      </c>
      <c r="Q67" s="183" t="s">
        <v>104</v>
      </c>
      <c r="R67" s="184">
        <v>0.3</v>
      </c>
      <c r="S67" s="184">
        <f>+SUMPRODUCT(R68:R74*S68:S74)</f>
        <v>0</v>
      </c>
      <c r="T67" s="184">
        <f>+SUM(T68:T74)</f>
        <v>0</v>
      </c>
      <c r="U67" s="184">
        <f>+SUM(U68:U74)</f>
        <v>0</v>
      </c>
      <c r="V67" s="184">
        <f>+SUMPRODUCT(R68:R74*V68:V74)</f>
        <v>0</v>
      </c>
      <c r="W67" s="184">
        <f>SUM(S67:V67)</f>
        <v>0</v>
      </c>
      <c r="X67" s="162"/>
      <c r="Y67" s="157"/>
      <c r="Z67" s="62"/>
      <c r="AA67" s="328"/>
      <c r="AB67" s="328"/>
      <c r="AC67" s="243" t="s">
        <v>184</v>
      </c>
      <c r="AD67" s="243" t="s">
        <v>173</v>
      </c>
      <c r="AE67" s="245">
        <v>158865000</v>
      </c>
      <c r="AF67" s="240"/>
      <c r="AG67" s="240"/>
      <c r="AH67" s="240"/>
      <c r="AI67" s="240"/>
      <c r="AJ67" s="240"/>
      <c r="AK67" s="75" t="s">
        <v>125</v>
      </c>
      <c r="AL67" s="71" t="s">
        <v>126</v>
      </c>
      <c r="AM67" s="53"/>
    </row>
    <row r="68" spans="2:39" ht="90" customHeight="1" x14ac:dyDescent="0.2">
      <c r="B68" s="241"/>
      <c r="C68" s="241"/>
      <c r="D68" s="291"/>
      <c r="E68" s="241"/>
      <c r="F68" s="241"/>
      <c r="G68" s="301"/>
      <c r="H68" s="291"/>
      <c r="I68" s="301"/>
      <c r="J68" s="301"/>
      <c r="K68" s="301"/>
      <c r="L68" s="301"/>
      <c r="M68" s="301"/>
      <c r="N68" s="319"/>
      <c r="O68" s="434"/>
      <c r="P68" s="476"/>
      <c r="Q68" s="147" t="s">
        <v>105</v>
      </c>
      <c r="R68" s="115">
        <v>0.1</v>
      </c>
      <c r="S68" s="115"/>
      <c r="T68" s="115"/>
      <c r="U68" s="115"/>
      <c r="V68" s="115"/>
      <c r="W68" s="115">
        <f>SUM(S68:V68)</f>
        <v>0</v>
      </c>
      <c r="X68" s="185" t="s">
        <v>68</v>
      </c>
      <c r="Y68" s="152"/>
      <c r="Z68" s="111"/>
      <c r="AA68" s="328"/>
      <c r="AB68" s="328"/>
      <c r="AC68" s="301"/>
      <c r="AD68" s="301"/>
      <c r="AE68" s="353"/>
      <c r="AF68" s="241"/>
      <c r="AG68" s="241"/>
      <c r="AH68" s="241"/>
      <c r="AI68" s="241"/>
      <c r="AJ68" s="241"/>
      <c r="AK68" s="75" t="s">
        <v>125</v>
      </c>
      <c r="AL68" s="71" t="s">
        <v>126</v>
      </c>
      <c r="AM68" s="54"/>
    </row>
    <row r="69" spans="2:39" ht="64.5" customHeight="1" x14ac:dyDescent="0.2">
      <c r="B69" s="241"/>
      <c r="C69" s="241"/>
      <c r="D69" s="291"/>
      <c r="E69" s="241"/>
      <c r="F69" s="241"/>
      <c r="G69" s="301"/>
      <c r="H69" s="291"/>
      <c r="I69" s="301"/>
      <c r="J69" s="301"/>
      <c r="K69" s="301"/>
      <c r="L69" s="301"/>
      <c r="M69" s="301"/>
      <c r="N69" s="319"/>
      <c r="O69" s="434"/>
      <c r="P69" s="476"/>
      <c r="Q69" s="147" t="s">
        <v>106</v>
      </c>
      <c r="R69" s="115">
        <v>0.1</v>
      </c>
      <c r="S69" s="115"/>
      <c r="T69" s="115"/>
      <c r="U69" s="115"/>
      <c r="V69" s="115"/>
      <c r="W69" s="115">
        <f t="shared" si="2"/>
        <v>0</v>
      </c>
      <c r="X69" s="185" t="s">
        <v>68</v>
      </c>
      <c r="Y69" s="152"/>
      <c r="Z69" s="111"/>
      <c r="AA69" s="328"/>
      <c r="AB69" s="328"/>
      <c r="AC69" s="301"/>
      <c r="AD69" s="301"/>
      <c r="AE69" s="353"/>
      <c r="AF69" s="241"/>
      <c r="AG69" s="241"/>
      <c r="AH69" s="241"/>
      <c r="AI69" s="241"/>
      <c r="AJ69" s="241"/>
      <c r="AK69" s="75" t="s">
        <v>125</v>
      </c>
      <c r="AL69" s="71" t="s">
        <v>126</v>
      </c>
      <c r="AM69" s="54"/>
    </row>
    <row r="70" spans="2:39" ht="93" customHeight="1" x14ac:dyDescent="0.2">
      <c r="B70" s="241"/>
      <c r="C70" s="241"/>
      <c r="D70" s="291"/>
      <c r="E70" s="241"/>
      <c r="F70" s="241"/>
      <c r="G70" s="301"/>
      <c r="H70" s="291"/>
      <c r="I70" s="301"/>
      <c r="J70" s="301"/>
      <c r="K70" s="301"/>
      <c r="L70" s="301"/>
      <c r="M70" s="301"/>
      <c r="N70" s="319"/>
      <c r="O70" s="434"/>
      <c r="P70" s="476"/>
      <c r="Q70" s="147" t="s">
        <v>107</v>
      </c>
      <c r="R70" s="115">
        <v>0.15</v>
      </c>
      <c r="S70" s="115"/>
      <c r="T70" s="115"/>
      <c r="U70" s="115"/>
      <c r="V70" s="115"/>
      <c r="W70" s="115">
        <f t="shared" si="2"/>
        <v>0</v>
      </c>
      <c r="X70" s="185" t="s">
        <v>68</v>
      </c>
      <c r="Y70" s="152"/>
      <c r="Z70" s="111"/>
      <c r="AA70" s="328"/>
      <c r="AB70" s="328"/>
      <c r="AC70" s="301"/>
      <c r="AD70" s="301"/>
      <c r="AE70" s="353"/>
      <c r="AF70" s="241"/>
      <c r="AG70" s="241"/>
      <c r="AH70" s="241"/>
      <c r="AI70" s="241"/>
      <c r="AJ70" s="241"/>
      <c r="AK70" s="75" t="s">
        <v>125</v>
      </c>
      <c r="AL70" s="71" t="s">
        <v>126</v>
      </c>
      <c r="AM70" s="54"/>
    </row>
    <row r="71" spans="2:39" ht="44.25" customHeight="1" x14ac:dyDescent="0.2">
      <c r="B71" s="241"/>
      <c r="C71" s="241"/>
      <c r="D71" s="291"/>
      <c r="E71" s="241"/>
      <c r="F71" s="241"/>
      <c r="G71" s="301"/>
      <c r="H71" s="291"/>
      <c r="I71" s="301"/>
      <c r="J71" s="301"/>
      <c r="K71" s="301"/>
      <c r="L71" s="301"/>
      <c r="M71" s="301"/>
      <c r="N71" s="319"/>
      <c r="O71" s="434"/>
      <c r="P71" s="476"/>
      <c r="Q71" s="147" t="s">
        <v>108</v>
      </c>
      <c r="R71" s="115">
        <v>0.05</v>
      </c>
      <c r="S71" s="115"/>
      <c r="T71" s="115"/>
      <c r="U71" s="115"/>
      <c r="V71" s="115"/>
      <c r="W71" s="115">
        <f t="shared" si="2"/>
        <v>0</v>
      </c>
      <c r="X71" s="185" t="s">
        <v>68</v>
      </c>
      <c r="Y71" s="152"/>
      <c r="Z71" s="111"/>
      <c r="AA71" s="328"/>
      <c r="AB71" s="328"/>
      <c r="AC71" s="244"/>
      <c r="AD71" s="244"/>
      <c r="AE71" s="246"/>
      <c r="AF71" s="242"/>
      <c r="AG71" s="242"/>
      <c r="AH71" s="242"/>
      <c r="AI71" s="242"/>
      <c r="AJ71" s="242"/>
      <c r="AK71" s="75" t="s">
        <v>125</v>
      </c>
      <c r="AL71" s="71" t="s">
        <v>126</v>
      </c>
      <c r="AM71" s="54"/>
    </row>
    <row r="72" spans="2:39" ht="76.5" x14ac:dyDescent="0.2">
      <c r="B72" s="241"/>
      <c r="C72" s="241"/>
      <c r="D72" s="291"/>
      <c r="E72" s="241"/>
      <c r="F72" s="241"/>
      <c r="G72" s="301"/>
      <c r="H72" s="291"/>
      <c r="I72" s="301"/>
      <c r="J72" s="301"/>
      <c r="K72" s="301"/>
      <c r="L72" s="301"/>
      <c r="M72" s="301"/>
      <c r="N72" s="319"/>
      <c r="O72" s="434"/>
      <c r="P72" s="476"/>
      <c r="Q72" s="147" t="s">
        <v>155</v>
      </c>
      <c r="R72" s="115">
        <v>0.2</v>
      </c>
      <c r="S72" s="115"/>
      <c r="T72" s="115"/>
      <c r="U72" s="115"/>
      <c r="V72" s="115"/>
      <c r="W72" s="115">
        <f t="shared" si="2"/>
        <v>0</v>
      </c>
      <c r="X72" s="185" t="s">
        <v>68</v>
      </c>
      <c r="Y72" s="152"/>
      <c r="Z72" s="111"/>
      <c r="AA72" s="328"/>
      <c r="AB72" s="328"/>
      <c r="AC72" s="108" t="s">
        <v>184</v>
      </c>
      <c r="AD72" s="107" t="s">
        <v>173</v>
      </c>
      <c r="AE72" s="58">
        <v>13750000</v>
      </c>
      <c r="AF72" s="67"/>
      <c r="AG72" s="67"/>
      <c r="AH72" s="73"/>
      <c r="AI72" s="67"/>
      <c r="AJ72" s="74"/>
      <c r="AK72" s="75" t="s">
        <v>125</v>
      </c>
      <c r="AL72" s="71" t="s">
        <v>126</v>
      </c>
      <c r="AM72" s="54"/>
    </row>
    <row r="73" spans="2:39" ht="64.5" customHeight="1" x14ac:dyDescent="0.2">
      <c r="B73" s="241"/>
      <c r="C73" s="241"/>
      <c r="D73" s="291"/>
      <c r="E73" s="241"/>
      <c r="F73" s="241"/>
      <c r="G73" s="301"/>
      <c r="H73" s="291"/>
      <c r="I73" s="301"/>
      <c r="J73" s="301"/>
      <c r="K73" s="301"/>
      <c r="L73" s="301"/>
      <c r="M73" s="301"/>
      <c r="N73" s="319"/>
      <c r="O73" s="434"/>
      <c r="P73" s="476"/>
      <c r="Q73" s="147" t="s">
        <v>109</v>
      </c>
      <c r="R73" s="115">
        <v>0.2</v>
      </c>
      <c r="S73" s="115"/>
      <c r="T73" s="115"/>
      <c r="U73" s="115"/>
      <c r="V73" s="115"/>
      <c r="W73" s="115">
        <f t="shared" si="2"/>
        <v>0</v>
      </c>
      <c r="X73" s="185" t="s">
        <v>68</v>
      </c>
      <c r="Y73" s="152"/>
      <c r="Z73" s="111"/>
      <c r="AA73" s="328"/>
      <c r="AB73" s="328"/>
      <c r="AC73" s="243" t="s">
        <v>184</v>
      </c>
      <c r="AD73" s="243" t="s">
        <v>173</v>
      </c>
      <c r="AE73" s="245">
        <v>59070000</v>
      </c>
      <c r="AF73" s="243"/>
      <c r="AG73" s="243"/>
      <c r="AH73" s="243"/>
      <c r="AI73" s="243"/>
      <c r="AJ73" s="243"/>
      <c r="AK73" s="75" t="s">
        <v>125</v>
      </c>
      <c r="AL73" s="71" t="s">
        <v>126</v>
      </c>
      <c r="AM73" s="54"/>
    </row>
    <row r="74" spans="2:39" ht="64.5" customHeight="1" x14ac:dyDescent="0.2">
      <c r="B74" s="241"/>
      <c r="C74" s="241"/>
      <c r="D74" s="291"/>
      <c r="E74" s="241"/>
      <c r="F74" s="241"/>
      <c r="G74" s="301"/>
      <c r="H74" s="291"/>
      <c r="I74" s="301"/>
      <c r="J74" s="301"/>
      <c r="K74" s="301"/>
      <c r="L74" s="301"/>
      <c r="M74" s="301"/>
      <c r="N74" s="319"/>
      <c r="O74" s="434"/>
      <c r="P74" s="476"/>
      <c r="Q74" s="147" t="s">
        <v>110</v>
      </c>
      <c r="R74" s="115">
        <v>0.2</v>
      </c>
      <c r="S74" s="115"/>
      <c r="T74" s="115"/>
      <c r="U74" s="115"/>
      <c r="V74" s="115"/>
      <c r="W74" s="115">
        <f>SUM(S74:V74)</f>
        <v>0</v>
      </c>
      <c r="X74" s="185" t="s">
        <v>68</v>
      </c>
      <c r="Y74" s="152"/>
      <c r="Z74" s="111"/>
      <c r="AA74" s="328"/>
      <c r="AB74" s="328"/>
      <c r="AC74" s="244"/>
      <c r="AD74" s="244"/>
      <c r="AE74" s="246"/>
      <c r="AF74" s="244"/>
      <c r="AG74" s="244"/>
      <c r="AH74" s="244"/>
      <c r="AI74" s="244"/>
      <c r="AJ74" s="244"/>
      <c r="AK74" s="75" t="s">
        <v>125</v>
      </c>
      <c r="AL74" s="71" t="s">
        <v>126</v>
      </c>
      <c r="AM74" s="54"/>
    </row>
    <row r="75" spans="2:39" ht="33.75" customHeight="1" x14ac:dyDescent="0.2">
      <c r="B75" s="241"/>
      <c r="C75" s="241"/>
      <c r="D75" s="291"/>
      <c r="E75" s="241"/>
      <c r="F75" s="241"/>
      <c r="G75" s="301"/>
      <c r="H75" s="291"/>
      <c r="I75" s="301"/>
      <c r="J75" s="301"/>
      <c r="K75" s="301"/>
      <c r="L75" s="301"/>
      <c r="M75" s="301"/>
      <c r="N75" s="319"/>
      <c r="O75" s="434"/>
      <c r="P75" s="476"/>
      <c r="Q75" s="62" t="s">
        <v>111</v>
      </c>
      <c r="R75" s="144">
        <v>0.5</v>
      </c>
      <c r="S75" s="96">
        <f>SUMPRODUCT($R$76*S76+$R$80*S80+$R$81*S81+$R$83*S83+$R$84*S84)</f>
        <v>0</v>
      </c>
      <c r="T75" s="96">
        <f>+SUM(T76:T84)</f>
        <v>0</v>
      </c>
      <c r="U75" s="96">
        <f>+SUM(U76:U84)</f>
        <v>0</v>
      </c>
      <c r="V75" s="96">
        <f>SUMPRODUCT($R$76*V76+$R$80*V80+$R$81*V81+$R$83*V83+$R$84*V84)</f>
        <v>0</v>
      </c>
      <c r="W75" s="96">
        <f>+SUM(S75:V75)</f>
        <v>0</v>
      </c>
      <c r="X75" s="163"/>
      <c r="Y75" s="157"/>
      <c r="Z75" s="62"/>
      <c r="AA75" s="328"/>
      <c r="AB75" s="328"/>
      <c r="AC75" s="53"/>
      <c r="AD75" s="116"/>
      <c r="AE75" s="239"/>
      <c r="AF75" s="80"/>
      <c r="AG75" s="80"/>
      <c r="AH75" s="80"/>
      <c r="AI75" s="80"/>
      <c r="AJ75" s="80"/>
      <c r="AK75" s="75" t="s">
        <v>125</v>
      </c>
      <c r="AL75" s="71" t="s">
        <v>126</v>
      </c>
      <c r="AM75" s="53"/>
    </row>
    <row r="76" spans="2:39" ht="76.5" x14ac:dyDescent="0.2">
      <c r="B76" s="241"/>
      <c r="C76" s="241"/>
      <c r="D76" s="291"/>
      <c r="E76" s="241"/>
      <c r="F76" s="241"/>
      <c r="G76" s="301"/>
      <c r="H76" s="291"/>
      <c r="I76" s="301"/>
      <c r="J76" s="301"/>
      <c r="K76" s="301"/>
      <c r="L76" s="301"/>
      <c r="M76" s="301"/>
      <c r="N76" s="319"/>
      <c r="O76" s="434"/>
      <c r="P76" s="476"/>
      <c r="Q76" s="372" t="s">
        <v>156</v>
      </c>
      <c r="R76" s="328">
        <v>0.25</v>
      </c>
      <c r="S76" s="329"/>
      <c r="T76" s="329"/>
      <c r="U76" s="328"/>
      <c r="V76" s="329"/>
      <c r="W76" s="329">
        <f>+SUMPRODUCT(S76:V79)</f>
        <v>0</v>
      </c>
      <c r="X76" s="477" t="s">
        <v>68</v>
      </c>
      <c r="Y76" s="466"/>
      <c r="Z76" s="372"/>
      <c r="AA76" s="328"/>
      <c r="AB76" s="328"/>
      <c r="AC76" s="84" t="s">
        <v>184</v>
      </c>
      <c r="AD76" s="84" t="s">
        <v>173</v>
      </c>
      <c r="AE76" s="85">
        <v>388315000</v>
      </c>
      <c r="AF76" s="86"/>
      <c r="AG76" s="86"/>
      <c r="AH76" s="73"/>
      <c r="AI76" s="86"/>
      <c r="AJ76" s="74"/>
      <c r="AK76" s="75" t="s">
        <v>125</v>
      </c>
      <c r="AL76" s="71" t="s">
        <v>126</v>
      </c>
      <c r="AM76" s="243"/>
    </row>
    <row r="77" spans="2:39" ht="76.5" x14ac:dyDescent="0.2">
      <c r="B77" s="241"/>
      <c r="C77" s="241"/>
      <c r="D77" s="291"/>
      <c r="E77" s="241"/>
      <c r="F77" s="241"/>
      <c r="G77" s="301"/>
      <c r="H77" s="291"/>
      <c r="I77" s="301"/>
      <c r="J77" s="301"/>
      <c r="K77" s="301"/>
      <c r="L77" s="301"/>
      <c r="M77" s="301"/>
      <c r="N77" s="319"/>
      <c r="O77" s="434"/>
      <c r="P77" s="476"/>
      <c r="Q77" s="372"/>
      <c r="R77" s="328"/>
      <c r="S77" s="329"/>
      <c r="T77" s="329"/>
      <c r="U77" s="328"/>
      <c r="V77" s="329"/>
      <c r="W77" s="329"/>
      <c r="X77" s="477"/>
      <c r="Y77" s="466"/>
      <c r="Z77" s="372"/>
      <c r="AA77" s="328"/>
      <c r="AB77" s="328"/>
      <c r="AC77" s="64" t="s">
        <v>185</v>
      </c>
      <c r="AD77" s="84" t="s">
        <v>169</v>
      </c>
      <c r="AE77" s="85">
        <v>93880000</v>
      </c>
      <c r="AF77" s="86"/>
      <c r="AG77" s="86"/>
      <c r="AH77" s="73"/>
      <c r="AI77" s="86"/>
      <c r="AJ77" s="74"/>
      <c r="AK77" s="75"/>
      <c r="AL77" s="71"/>
      <c r="AM77" s="301"/>
    </row>
    <row r="78" spans="2:39" ht="15" x14ac:dyDescent="0.2">
      <c r="B78" s="241"/>
      <c r="C78" s="241"/>
      <c r="D78" s="291"/>
      <c r="E78" s="241"/>
      <c r="F78" s="241"/>
      <c r="G78" s="301"/>
      <c r="H78" s="291"/>
      <c r="I78" s="301"/>
      <c r="J78" s="301"/>
      <c r="K78" s="301"/>
      <c r="L78" s="301"/>
      <c r="M78" s="301"/>
      <c r="N78" s="319"/>
      <c r="O78" s="434"/>
      <c r="P78" s="476"/>
      <c r="Q78" s="372"/>
      <c r="R78" s="328"/>
      <c r="S78" s="329"/>
      <c r="T78" s="329"/>
      <c r="U78" s="328"/>
      <c r="V78" s="329"/>
      <c r="W78" s="329"/>
      <c r="X78" s="477"/>
      <c r="Y78" s="466"/>
      <c r="Z78" s="372"/>
      <c r="AA78" s="328"/>
      <c r="AB78" s="328"/>
      <c r="AC78" s="84"/>
      <c r="AD78" s="84"/>
      <c r="AE78" s="85"/>
      <c r="AF78" s="86"/>
      <c r="AG78" s="86"/>
      <c r="AH78" s="73"/>
      <c r="AI78" s="86"/>
      <c r="AJ78" s="74"/>
      <c r="AK78" s="75"/>
      <c r="AL78" s="71"/>
      <c r="AM78" s="301"/>
    </row>
    <row r="79" spans="2:39" ht="30" x14ac:dyDescent="0.2">
      <c r="B79" s="241"/>
      <c r="C79" s="241"/>
      <c r="D79" s="291"/>
      <c r="E79" s="241"/>
      <c r="F79" s="241"/>
      <c r="G79" s="301"/>
      <c r="H79" s="291"/>
      <c r="I79" s="301"/>
      <c r="J79" s="301"/>
      <c r="K79" s="301"/>
      <c r="L79" s="301"/>
      <c r="M79" s="301"/>
      <c r="N79" s="319"/>
      <c r="O79" s="434"/>
      <c r="P79" s="476"/>
      <c r="Q79" s="372"/>
      <c r="R79" s="328"/>
      <c r="S79" s="329"/>
      <c r="T79" s="329"/>
      <c r="U79" s="328"/>
      <c r="V79" s="329"/>
      <c r="W79" s="329"/>
      <c r="X79" s="477"/>
      <c r="Y79" s="466"/>
      <c r="Z79" s="372"/>
      <c r="AA79" s="328"/>
      <c r="AB79" s="328"/>
      <c r="AC79" s="87"/>
      <c r="AD79" s="87"/>
      <c r="AE79" s="85"/>
      <c r="AF79" s="86"/>
      <c r="AG79" s="86"/>
      <c r="AH79" s="73"/>
      <c r="AI79" s="86"/>
      <c r="AJ79" s="74"/>
      <c r="AK79" s="75" t="s">
        <v>125</v>
      </c>
      <c r="AL79" s="71" t="s">
        <v>126</v>
      </c>
      <c r="AM79" s="244"/>
    </row>
    <row r="80" spans="2:39" ht="30" x14ac:dyDescent="0.2">
      <c r="B80" s="241"/>
      <c r="C80" s="241"/>
      <c r="D80" s="291"/>
      <c r="E80" s="241"/>
      <c r="F80" s="241"/>
      <c r="G80" s="301"/>
      <c r="H80" s="291"/>
      <c r="I80" s="301"/>
      <c r="J80" s="301"/>
      <c r="K80" s="301"/>
      <c r="L80" s="301"/>
      <c r="M80" s="301"/>
      <c r="N80" s="319"/>
      <c r="O80" s="434"/>
      <c r="P80" s="476"/>
      <c r="Q80" s="147" t="s">
        <v>112</v>
      </c>
      <c r="R80" s="138">
        <v>0.1</v>
      </c>
      <c r="S80" s="206"/>
      <c r="T80" s="206"/>
      <c r="U80" s="206"/>
      <c r="V80" s="206"/>
      <c r="W80" s="138">
        <f>+SUMPRODUCT(S80:V80)</f>
        <v>0</v>
      </c>
      <c r="X80" s="185" t="s">
        <v>68</v>
      </c>
      <c r="Y80" s="152"/>
      <c r="Z80" s="111"/>
      <c r="AA80" s="328"/>
      <c r="AB80" s="328"/>
      <c r="AC80" s="64"/>
      <c r="AD80" s="64"/>
      <c r="AE80" s="58"/>
      <c r="AF80" s="67"/>
      <c r="AG80" s="67"/>
      <c r="AH80" s="73"/>
      <c r="AI80" s="67"/>
      <c r="AJ80" s="74"/>
      <c r="AK80" s="75" t="s">
        <v>125</v>
      </c>
      <c r="AL80" s="71" t="s">
        <v>126</v>
      </c>
      <c r="AM80" s="54"/>
    </row>
    <row r="81" spans="2:39" ht="56.25" customHeight="1" x14ac:dyDescent="0.2">
      <c r="B81" s="241"/>
      <c r="C81" s="241"/>
      <c r="D81" s="291"/>
      <c r="E81" s="241"/>
      <c r="F81" s="241"/>
      <c r="G81" s="301"/>
      <c r="H81" s="291"/>
      <c r="I81" s="301"/>
      <c r="J81" s="301"/>
      <c r="K81" s="301"/>
      <c r="L81" s="301"/>
      <c r="M81" s="301"/>
      <c r="N81" s="319"/>
      <c r="O81" s="434"/>
      <c r="P81" s="476"/>
      <c r="Q81" s="292" t="s">
        <v>113</v>
      </c>
      <c r="R81" s="282">
        <v>0.4</v>
      </c>
      <c r="S81" s="288"/>
      <c r="T81" s="252"/>
      <c r="U81" s="252"/>
      <c r="V81" s="252"/>
      <c r="W81" s="252">
        <f>+SUMPRODUCT(S81:V82)</f>
        <v>0</v>
      </c>
      <c r="X81" s="284" t="s">
        <v>128</v>
      </c>
      <c r="Y81" s="457"/>
      <c r="Z81" s="372"/>
      <c r="AA81" s="328"/>
      <c r="AB81" s="328"/>
      <c r="AC81" s="64"/>
      <c r="AD81" s="64"/>
      <c r="AE81" s="58"/>
      <c r="AF81" s="67"/>
      <c r="AG81" s="67"/>
      <c r="AH81" s="73"/>
      <c r="AI81" s="67"/>
      <c r="AJ81" s="74"/>
      <c r="AK81" s="75" t="s">
        <v>125</v>
      </c>
      <c r="AL81" s="71" t="s">
        <v>126</v>
      </c>
      <c r="AM81" s="61"/>
    </row>
    <row r="82" spans="2:39" ht="35.25" customHeight="1" x14ac:dyDescent="0.2">
      <c r="B82" s="241"/>
      <c r="C82" s="241"/>
      <c r="D82" s="291"/>
      <c r="E82" s="241"/>
      <c r="F82" s="241"/>
      <c r="G82" s="301"/>
      <c r="H82" s="291"/>
      <c r="I82" s="301"/>
      <c r="J82" s="301"/>
      <c r="K82" s="301"/>
      <c r="L82" s="301"/>
      <c r="M82" s="301"/>
      <c r="N82" s="319"/>
      <c r="O82" s="434"/>
      <c r="P82" s="476"/>
      <c r="Q82" s="293"/>
      <c r="R82" s="291"/>
      <c r="S82" s="289"/>
      <c r="T82" s="287"/>
      <c r="U82" s="287"/>
      <c r="V82" s="287"/>
      <c r="W82" s="287"/>
      <c r="X82" s="285"/>
      <c r="Y82" s="457"/>
      <c r="Z82" s="372"/>
      <c r="AA82" s="328"/>
      <c r="AB82" s="328"/>
      <c r="AC82" s="108"/>
      <c r="AD82" s="108"/>
      <c r="AE82" s="58"/>
      <c r="AF82" s="67"/>
      <c r="AG82" s="67"/>
      <c r="AH82" s="73"/>
      <c r="AI82" s="67"/>
      <c r="AJ82" s="74"/>
      <c r="AK82" s="75" t="s">
        <v>125</v>
      </c>
      <c r="AL82" s="71" t="s">
        <v>126</v>
      </c>
      <c r="AM82" s="54"/>
    </row>
    <row r="83" spans="2:39" ht="30" x14ac:dyDescent="0.2">
      <c r="B83" s="241"/>
      <c r="C83" s="241"/>
      <c r="D83" s="291"/>
      <c r="E83" s="241"/>
      <c r="F83" s="241"/>
      <c r="G83" s="301"/>
      <c r="H83" s="291"/>
      <c r="I83" s="301"/>
      <c r="J83" s="301"/>
      <c r="K83" s="301"/>
      <c r="L83" s="301"/>
      <c r="M83" s="301"/>
      <c r="N83" s="319"/>
      <c r="O83" s="434"/>
      <c r="P83" s="476"/>
      <c r="Q83" s="294"/>
      <c r="R83" s="283"/>
      <c r="S83" s="290"/>
      <c r="T83" s="253"/>
      <c r="U83" s="253"/>
      <c r="V83" s="253"/>
      <c r="W83" s="253"/>
      <c r="X83" s="286"/>
      <c r="Y83" s="152"/>
      <c r="Z83" s="111"/>
      <c r="AA83" s="328"/>
      <c r="AB83" s="328"/>
      <c r="AC83" s="64"/>
      <c r="AD83" s="64"/>
      <c r="AE83" s="58"/>
      <c r="AF83" s="67"/>
      <c r="AG83" s="67"/>
      <c r="AH83" s="73"/>
      <c r="AI83" s="67"/>
      <c r="AJ83" s="74"/>
      <c r="AK83" s="75" t="s">
        <v>125</v>
      </c>
      <c r="AL83" s="71" t="s">
        <v>126</v>
      </c>
      <c r="AM83" s="54"/>
    </row>
    <row r="84" spans="2:39" ht="76.5" x14ac:dyDescent="0.2">
      <c r="B84" s="241"/>
      <c r="C84" s="241"/>
      <c r="D84" s="291"/>
      <c r="E84" s="241"/>
      <c r="F84" s="241"/>
      <c r="G84" s="301"/>
      <c r="H84" s="291"/>
      <c r="I84" s="301"/>
      <c r="J84" s="301"/>
      <c r="K84" s="301"/>
      <c r="L84" s="301"/>
      <c r="M84" s="301"/>
      <c r="N84" s="319"/>
      <c r="O84" s="434"/>
      <c r="P84" s="476"/>
      <c r="Q84" s="147" t="s">
        <v>145</v>
      </c>
      <c r="R84" s="138">
        <v>0.25</v>
      </c>
      <c r="S84" s="206"/>
      <c r="T84" s="206"/>
      <c r="U84" s="206"/>
      <c r="V84" s="206"/>
      <c r="W84" s="206">
        <f>+SUMPRODUCT(S84:V84)</f>
        <v>0</v>
      </c>
      <c r="X84" s="185" t="s">
        <v>97</v>
      </c>
      <c r="Y84" s="152"/>
      <c r="Z84" s="111"/>
      <c r="AA84" s="328"/>
      <c r="AB84" s="328"/>
      <c r="AC84" s="145" t="s">
        <v>181</v>
      </c>
      <c r="AD84" s="145" t="s">
        <v>169</v>
      </c>
      <c r="AE84" s="58">
        <v>80000000</v>
      </c>
      <c r="AF84" s="67"/>
      <c r="AG84" s="67"/>
      <c r="AH84" s="73"/>
      <c r="AI84" s="67"/>
      <c r="AJ84" s="74"/>
      <c r="AK84" s="75" t="s">
        <v>125</v>
      </c>
      <c r="AL84" s="71" t="s">
        <v>126</v>
      </c>
      <c r="AM84" s="54"/>
    </row>
    <row r="85" spans="2:39" ht="31.5" customHeight="1" x14ac:dyDescent="0.2">
      <c r="B85" s="241"/>
      <c r="C85" s="241"/>
      <c r="D85" s="291"/>
      <c r="E85" s="241"/>
      <c r="F85" s="241"/>
      <c r="G85" s="301"/>
      <c r="H85" s="291"/>
      <c r="I85" s="301"/>
      <c r="J85" s="301"/>
      <c r="K85" s="301"/>
      <c r="L85" s="301"/>
      <c r="M85" s="301"/>
      <c r="N85" s="319"/>
      <c r="O85" s="434"/>
      <c r="P85" s="476"/>
      <c r="Q85" s="373" t="s">
        <v>157</v>
      </c>
      <c r="R85" s="490">
        <v>0.2</v>
      </c>
      <c r="S85" s="329"/>
      <c r="T85" s="329"/>
      <c r="U85" s="329"/>
      <c r="V85" s="329"/>
      <c r="W85" s="329">
        <f>+SUM(S85:V86)</f>
        <v>0</v>
      </c>
      <c r="X85" s="477" t="s">
        <v>128</v>
      </c>
      <c r="Y85" s="457"/>
      <c r="Z85" s="372"/>
      <c r="AA85" s="328"/>
      <c r="AB85" s="328"/>
      <c r="AC85" s="243"/>
      <c r="AD85" s="243"/>
      <c r="AE85" s="245"/>
      <c r="AF85" s="308"/>
      <c r="AG85" s="308"/>
      <c r="AH85" s="358"/>
      <c r="AI85" s="308"/>
      <c r="AJ85" s="358"/>
      <c r="AK85" s="302" t="s">
        <v>125</v>
      </c>
      <c r="AL85" s="367" t="s">
        <v>126</v>
      </c>
      <c r="AM85" s="243"/>
    </row>
    <row r="86" spans="2:39" ht="30" customHeight="1" thickBot="1" x14ac:dyDescent="0.25">
      <c r="B86" s="241"/>
      <c r="C86" s="242"/>
      <c r="D86" s="291"/>
      <c r="E86" s="242"/>
      <c r="F86" s="241"/>
      <c r="G86" s="244"/>
      <c r="H86" s="283"/>
      <c r="I86" s="244"/>
      <c r="J86" s="244"/>
      <c r="K86" s="244"/>
      <c r="L86" s="244"/>
      <c r="M86" s="244"/>
      <c r="N86" s="320"/>
      <c r="O86" s="434"/>
      <c r="P86" s="436"/>
      <c r="Q86" s="374"/>
      <c r="R86" s="491"/>
      <c r="S86" s="334"/>
      <c r="T86" s="334"/>
      <c r="U86" s="334"/>
      <c r="V86" s="334"/>
      <c r="W86" s="334"/>
      <c r="X86" s="478"/>
      <c r="Y86" s="457"/>
      <c r="Z86" s="372"/>
      <c r="AA86" s="328"/>
      <c r="AB86" s="328"/>
      <c r="AC86" s="244"/>
      <c r="AD86" s="244"/>
      <c r="AE86" s="246"/>
      <c r="AF86" s="309"/>
      <c r="AG86" s="309"/>
      <c r="AH86" s="364"/>
      <c r="AI86" s="309"/>
      <c r="AJ86" s="364"/>
      <c r="AK86" s="303"/>
      <c r="AL86" s="368"/>
      <c r="AM86" s="244"/>
    </row>
    <row r="87" spans="2:39" ht="51.75" thickBot="1" x14ac:dyDescent="0.25">
      <c r="B87" s="241"/>
      <c r="C87" s="53" t="s">
        <v>47</v>
      </c>
      <c r="D87" s="291"/>
      <c r="E87" s="53" t="s">
        <v>140</v>
      </c>
      <c r="F87" s="241"/>
      <c r="G87" s="108" t="s">
        <v>54</v>
      </c>
      <c r="H87" s="109">
        <v>0.05</v>
      </c>
      <c r="I87" s="108" t="s">
        <v>63</v>
      </c>
      <c r="J87" s="108">
        <v>1</v>
      </c>
      <c r="K87" s="108">
        <v>1</v>
      </c>
      <c r="L87" s="108" t="s">
        <v>65</v>
      </c>
      <c r="M87" s="108">
        <v>0</v>
      </c>
      <c r="N87" s="121" t="s">
        <v>66</v>
      </c>
      <c r="O87" s="110" t="s">
        <v>66</v>
      </c>
      <c r="P87" s="142" t="s">
        <v>66</v>
      </c>
      <c r="Q87" s="140" t="s">
        <v>66</v>
      </c>
      <c r="R87" s="140" t="s">
        <v>66</v>
      </c>
      <c r="S87" s="140" t="s">
        <v>66</v>
      </c>
      <c r="T87" s="140" t="s">
        <v>66</v>
      </c>
      <c r="U87" s="140" t="s">
        <v>66</v>
      </c>
      <c r="V87" s="140" t="s">
        <v>66</v>
      </c>
      <c r="W87" s="140" t="s">
        <v>66</v>
      </c>
      <c r="X87" s="131" t="s">
        <v>66</v>
      </c>
      <c r="Y87" s="108"/>
      <c r="Z87" s="108"/>
      <c r="AA87" s="328"/>
      <c r="AB87" s="328"/>
      <c r="AC87" s="108"/>
      <c r="AD87" s="107"/>
      <c r="AE87" s="134"/>
      <c r="AF87" s="113"/>
      <c r="AG87" s="113"/>
      <c r="AH87" s="113"/>
      <c r="AI87" s="113"/>
      <c r="AJ87" s="113"/>
      <c r="AK87" s="75" t="s">
        <v>125</v>
      </c>
      <c r="AL87" s="71" t="s">
        <v>126</v>
      </c>
      <c r="AM87" s="54"/>
    </row>
    <row r="88" spans="2:39" ht="43.15" customHeight="1" x14ac:dyDescent="0.2">
      <c r="B88" s="241"/>
      <c r="C88" s="240" t="s">
        <v>47</v>
      </c>
      <c r="D88" s="291"/>
      <c r="E88" s="240" t="s">
        <v>140</v>
      </c>
      <c r="F88" s="241"/>
      <c r="G88" s="243" t="s">
        <v>55</v>
      </c>
      <c r="H88" s="282">
        <v>0.05</v>
      </c>
      <c r="I88" s="243" t="s">
        <v>63</v>
      </c>
      <c r="J88" s="243">
        <v>0</v>
      </c>
      <c r="K88" s="243">
        <v>1</v>
      </c>
      <c r="L88" s="243" t="s">
        <v>65</v>
      </c>
      <c r="M88" s="240">
        <v>0</v>
      </c>
      <c r="N88" s="318" t="s">
        <v>66</v>
      </c>
      <c r="O88" s="494" t="s">
        <v>66</v>
      </c>
      <c r="P88" s="344" t="s">
        <v>66</v>
      </c>
      <c r="Q88" s="323" t="s">
        <v>66</v>
      </c>
      <c r="R88" s="323" t="s">
        <v>66</v>
      </c>
      <c r="S88" s="323" t="s">
        <v>66</v>
      </c>
      <c r="T88" s="323" t="s">
        <v>66</v>
      </c>
      <c r="U88" s="323" t="s">
        <v>66</v>
      </c>
      <c r="V88" s="323" t="s">
        <v>66</v>
      </c>
      <c r="W88" s="323" t="s">
        <v>66</v>
      </c>
      <c r="X88" s="479" t="s">
        <v>68</v>
      </c>
      <c r="Y88" s="360"/>
      <c r="Z88" s="378"/>
      <c r="AA88" s="328"/>
      <c r="AB88" s="328"/>
      <c r="AC88" s="108"/>
      <c r="AD88" s="108"/>
      <c r="AE88" s="58"/>
      <c r="AF88" s="67"/>
      <c r="AG88" s="67"/>
      <c r="AH88" s="73"/>
      <c r="AI88" s="67"/>
      <c r="AJ88" s="74"/>
      <c r="AK88" s="75" t="s">
        <v>125</v>
      </c>
      <c r="AL88" s="71" t="s">
        <v>126</v>
      </c>
      <c r="AM88" s="66"/>
    </row>
    <row r="89" spans="2:39" ht="43.15" customHeight="1" x14ac:dyDescent="0.2">
      <c r="B89" s="241"/>
      <c r="C89" s="241"/>
      <c r="D89" s="291"/>
      <c r="E89" s="241"/>
      <c r="F89" s="241"/>
      <c r="G89" s="301"/>
      <c r="H89" s="291"/>
      <c r="I89" s="301"/>
      <c r="J89" s="301"/>
      <c r="K89" s="301"/>
      <c r="L89" s="301"/>
      <c r="M89" s="241"/>
      <c r="N89" s="319"/>
      <c r="O89" s="495" t="s">
        <v>66</v>
      </c>
      <c r="P89" s="345" t="s">
        <v>66</v>
      </c>
      <c r="Q89" s="319" t="s">
        <v>66</v>
      </c>
      <c r="R89" s="319" t="s">
        <v>66</v>
      </c>
      <c r="S89" s="319" t="s">
        <v>66</v>
      </c>
      <c r="T89" s="319" t="s">
        <v>66</v>
      </c>
      <c r="U89" s="319" t="s">
        <v>66</v>
      </c>
      <c r="V89" s="319" t="s">
        <v>66</v>
      </c>
      <c r="W89" s="319" t="s">
        <v>66</v>
      </c>
      <c r="X89" s="477"/>
      <c r="Y89" s="360"/>
      <c r="Z89" s="378"/>
      <c r="AA89" s="328"/>
      <c r="AB89" s="328"/>
      <c r="AC89" s="108"/>
      <c r="AD89" s="108"/>
      <c r="AE89" s="58"/>
      <c r="AF89" s="67"/>
      <c r="AG89" s="67"/>
      <c r="AH89" s="73"/>
      <c r="AI89" s="67"/>
      <c r="AJ89" s="74"/>
      <c r="AK89" s="75"/>
      <c r="AL89" s="71"/>
      <c r="AM89" s="66"/>
    </row>
    <row r="90" spans="2:39" ht="30.75" thickBot="1" x14ac:dyDescent="0.25">
      <c r="B90" s="241"/>
      <c r="C90" s="242"/>
      <c r="D90" s="291"/>
      <c r="E90" s="242"/>
      <c r="F90" s="241"/>
      <c r="G90" s="244"/>
      <c r="H90" s="283"/>
      <c r="I90" s="244"/>
      <c r="J90" s="244"/>
      <c r="K90" s="244"/>
      <c r="L90" s="244"/>
      <c r="M90" s="242"/>
      <c r="N90" s="320"/>
      <c r="O90" s="496" t="s">
        <v>66</v>
      </c>
      <c r="P90" s="346" t="s">
        <v>66</v>
      </c>
      <c r="Q90" s="324" t="s">
        <v>66</v>
      </c>
      <c r="R90" s="324" t="s">
        <v>66</v>
      </c>
      <c r="S90" s="324" t="s">
        <v>66</v>
      </c>
      <c r="T90" s="324" t="s">
        <v>66</v>
      </c>
      <c r="U90" s="324" t="s">
        <v>66</v>
      </c>
      <c r="V90" s="324" t="s">
        <v>66</v>
      </c>
      <c r="W90" s="324" t="s">
        <v>66</v>
      </c>
      <c r="X90" s="478" t="s">
        <v>68</v>
      </c>
      <c r="Y90" s="360"/>
      <c r="Z90" s="378"/>
      <c r="AA90" s="328"/>
      <c r="AB90" s="328"/>
      <c r="AC90" s="108"/>
      <c r="AD90" s="108"/>
      <c r="AE90" s="58"/>
      <c r="AF90" s="67"/>
      <c r="AG90" s="67"/>
      <c r="AH90" s="73"/>
      <c r="AI90" s="67"/>
      <c r="AJ90" s="74"/>
      <c r="AK90" s="75" t="s">
        <v>125</v>
      </c>
      <c r="AL90" s="71" t="s">
        <v>126</v>
      </c>
      <c r="AM90" s="54"/>
    </row>
    <row r="91" spans="2:39" ht="30" customHeight="1" x14ac:dyDescent="0.2">
      <c r="B91" s="241"/>
      <c r="C91" s="240" t="s">
        <v>47</v>
      </c>
      <c r="D91" s="291"/>
      <c r="E91" s="240" t="s">
        <v>140</v>
      </c>
      <c r="F91" s="241"/>
      <c r="G91" s="243" t="s">
        <v>56</v>
      </c>
      <c r="H91" s="282">
        <v>0.1</v>
      </c>
      <c r="I91" s="243" t="s">
        <v>63</v>
      </c>
      <c r="J91" s="243">
        <v>0</v>
      </c>
      <c r="K91" s="243">
        <v>1</v>
      </c>
      <c r="L91" s="243" t="s">
        <v>65</v>
      </c>
      <c r="M91" s="240">
        <v>0</v>
      </c>
      <c r="N91" s="318" t="s">
        <v>66</v>
      </c>
      <c r="O91" s="434" t="s">
        <v>66</v>
      </c>
      <c r="P91" s="435" t="s">
        <v>66</v>
      </c>
      <c r="Q91" s="365" t="s">
        <v>66</v>
      </c>
      <c r="R91" s="365" t="s">
        <v>66</v>
      </c>
      <c r="S91" s="365" t="s">
        <v>66</v>
      </c>
      <c r="T91" s="365" t="s">
        <v>66</v>
      </c>
      <c r="U91" s="365" t="s">
        <v>66</v>
      </c>
      <c r="V91" s="365" t="s">
        <v>66</v>
      </c>
      <c r="W91" s="365" t="s">
        <v>66</v>
      </c>
      <c r="X91" s="479" t="s">
        <v>66</v>
      </c>
      <c r="Y91" s="360"/>
      <c r="Z91" s="378"/>
      <c r="AA91" s="328"/>
      <c r="AB91" s="328"/>
      <c r="AC91" s="378"/>
      <c r="AD91" s="243"/>
      <c r="AE91" s="245"/>
      <c r="AF91" s="306"/>
      <c r="AG91" s="306"/>
      <c r="AH91" s="306"/>
      <c r="AI91" s="306"/>
      <c r="AJ91" s="306"/>
      <c r="AK91" s="75" t="s">
        <v>125</v>
      </c>
      <c r="AL91" s="71" t="s">
        <v>126</v>
      </c>
      <c r="AM91" s="243"/>
    </row>
    <row r="92" spans="2:39" ht="30" customHeight="1" thickBot="1" x14ac:dyDescent="0.25">
      <c r="B92" s="241"/>
      <c r="C92" s="242"/>
      <c r="D92" s="291"/>
      <c r="E92" s="242"/>
      <c r="F92" s="241"/>
      <c r="G92" s="244"/>
      <c r="H92" s="283"/>
      <c r="I92" s="244"/>
      <c r="J92" s="244"/>
      <c r="K92" s="244"/>
      <c r="L92" s="244"/>
      <c r="M92" s="242"/>
      <c r="N92" s="320"/>
      <c r="O92" s="434"/>
      <c r="P92" s="436"/>
      <c r="Q92" s="366"/>
      <c r="R92" s="366"/>
      <c r="S92" s="366"/>
      <c r="T92" s="366"/>
      <c r="U92" s="366"/>
      <c r="V92" s="366"/>
      <c r="W92" s="366"/>
      <c r="X92" s="478"/>
      <c r="Y92" s="360"/>
      <c r="Z92" s="378"/>
      <c r="AA92" s="328"/>
      <c r="AB92" s="328"/>
      <c r="AC92" s="378"/>
      <c r="AD92" s="244"/>
      <c r="AE92" s="246"/>
      <c r="AF92" s="307"/>
      <c r="AG92" s="307"/>
      <c r="AH92" s="307"/>
      <c r="AI92" s="307"/>
      <c r="AJ92" s="307"/>
      <c r="AK92" s="75" t="s">
        <v>125</v>
      </c>
      <c r="AL92" s="71" t="s">
        <v>126</v>
      </c>
      <c r="AM92" s="244"/>
    </row>
    <row r="93" spans="2:39" ht="51.75" thickBot="1" x14ac:dyDescent="0.25">
      <c r="B93" s="241"/>
      <c r="C93" s="53" t="s">
        <v>47</v>
      </c>
      <c r="D93" s="291"/>
      <c r="E93" s="53" t="s">
        <v>140</v>
      </c>
      <c r="F93" s="241"/>
      <c r="G93" s="108" t="s">
        <v>57</v>
      </c>
      <c r="H93" s="109">
        <v>0.1</v>
      </c>
      <c r="I93" s="108" t="s">
        <v>63</v>
      </c>
      <c r="J93" s="108">
        <v>0</v>
      </c>
      <c r="K93" s="108">
        <v>1</v>
      </c>
      <c r="L93" s="108" t="s">
        <v>65</v>
      </c>
      <c r="M93" s="108">
        <v>0</v>
      </c>
      <c r="N93" s="121" t="s">
        <v>66</v>
      </c>
      <c r="O93" s="189" t="s">
        <v>66</v>
      </c>
      <c r="P93" s="154" t="s">
        <v>66</v>
      </c>
      <c r="Q93" s="191" t="s">
        <v>66</v>
      </c>
      <c r="R93" s="191" t="s">
        <v>66</v>
      </c>
      <c r="S93" s="191" t="s">
        <v>66</v>
      </c>
      <c r="T93" s="191" t="s">
        <v>66</v>
      </c>
      <c r="U93" s="191" t="s">
        <v>66</v>
      </c>
      <c r="V93" s="191" t="s">
        <v>66</v>
      </c>
      <c r="W93" s="191" t="s">
        <v>66</v>
      </c>
      <c r="X93" s="168" t="s">
        <v>66</v>
      </c>
      <c r="Y93" s="190"/>
      <c r="Z93" s="108"/>
      <c r="AA93" s="328"/>
      <c r="AB93" s="328"/>
      <c r="AC93" s="108"/>
      <c r="AD93" s="107"/>
      <c r="AE93" s="134"/>
      <c r="AF93" s="113"/>
      <c r="AG93" s="113"/>
      <c r="AH93" s="113"/>
      <c r="AI93" s="113"/>
      <c r="AJ93" s="113"/>
      <c r="AK93" s="75" t="s">
        <v>125</v>
      </c>
      <c r="AL93" s="71" t="s">
        <v>126</v>
      </c>
      <c r="AM93" s="54"/>
    </row>
    <row r="94" spans="2:39" ht="28.5" customHeight="1" x14ac:dyDescent="0.2">
      <c r="B94" s="241"/>
      <c r="C94" s="240" t="s">
        <v>47</v>
      </c>
      <c r="D94" s="291"/>
      <c r="E94" s="240" t="s">
        <v>140</v>
      </c>
      <c r="F94" s="241"/>
      <c r="G94" s="243" t="s">
        <v>58</v>
      </c>
      <c r="H94" s="282">
        <v>0.1</v>
      </c>
      <c r="I94" s="243" t="s">
        <v>63</v>
      </c>
      <c r="J94" s="243">
        <v>0</v>
      </c>
      <c r="K94" s="243">
        <v>1</v>
      </c>
      <c r="L94" s="243" t="s">
        <v>65</v>
      </c>
      <c r="M94" s="243">
        <v>0</v>
      </c>
      <c r="N94" s="318" t="s">
        <v>66</v>
      </c>
      <c r="O94" s="437" t="s">
        <v>66</v>
      </c>
      <c r="P94" s="439" t="s">
        <v>66</v>
      </c>
      <c r="Q94" s="480" t="s">
        <v>66</v>
      </c>
      <c r="R94" s="369" t="s">
        <v>66</v>
      </c>
      <c r="S94" s="369" t="s">
        <v>66</v>
      </c>
      <c r="T94" s="369" t="s">
        <v>66</v>
      </c>
      <c r="U94" s="369" t="s">
        <v>66</v>
      </c>
      <c r="V94" s="369" t="s">
        <v>66</v>
      </c>
      <c r="W94" s="369" t="s">
        <v>66</v>
      </c>
      <c r="X94" s="479" t="s">
        <v>68</v>
      </c>
      <c r="Y94" s="360"/>
      <c r="Z94" s="378"/>
      <c r="AA94" s="328"/>
      <c r="AB94" s="328"/>
      <c r="AC94" s="243"/>
      <c r="AD94" s="243"/>
      <c r="AE94" s="245"/>
      <c r="AF94" s="308"/>
      <c r="AG94" s="306"/>
      <c r="AH94" s="304"/>
      <c r="AI94" s="306"/>
      <c r="AJ94" s="304"/>
      <c r="AK94" s="302" t="s">
        <v>125</v>
      </c>
      <c r="AL94" s="367" t="s">
        <v>126</v>
      </c>
      <c r="AM94" s="243"/>
    </row>
    <row r="95" spans="2:39" ht="30" customHeight="1" x14ac:dyDescent="0.2">
      <c r="B95" s="241"/>
      <c r="C95" s="241"/>
      <c r="D95" s="291"/>
      <c r="E95" s="241"/>
      <c r="F95" s="241"/>
      <c r="G95" s="301"/>
      <c r="H95" s="291"/>
      <c r="I95" s="301"/>
      <c r="J95" s="301"/>
      <c r="K95" s="301"/>
      <c r="L95" s="301"/>
      <c r="M95" s="301"/>
      <c r="N95" s="319"/>
      <c r="O95" s="437"/>
      <c r="P95" s="440"/>
      <c r="Q95" s="481"/>
      <c r="R95" s="370"/>
      <c r="S95" s="370"/>
      <c r="T95" s="370"/>
      <c r="U95" s="370"/>
      <c r="V95" s="370"/>
      <c r="W95" s="370"/>
      <c r="X95" s="477"/>
      <c r="Y95" s="360"/>
      <c r="Z95" s="378"/>
      <c r="AA95" s="328"/>
      <c r="AB95" s="328"/>
      <c r="AC95" s="244"/>
      <c r="AD95" s="244"/>
      <c r="AE95" s="246"/>
      <c r="AF95" s="309"/>
      <c r="AG95" s="307"/>
      <c r="AH95" s="305"/>
      <c r="AI95" s="307"/>
      <c r="AJ95" s="305"/>
      <c r="AK95" s="303"/>
      <c r="AL95" s="368"/>
      <c r="AM95" s="301"/>
    </row>
    <row r="96" spans="2:39" ht="30.75" thickBot="1" x14ac:dyDescent="0.25">
      <c r="B96" s="241"/>
      <c r="C96" s="242"/>
      <c r="D96" s="283"/>
      <c r="E96" s="242"/>
      <c r="F96" s="242"/>
      <c r="G96" s="301"/>
      <c r="H96" s="291"/>
      <c r="I96" s="301"/>
      <c r="J96" s="301"/>
      <c r="K96" s="301"/>
      <c r="L96" s="301"/>
      <c r="M96" s="301"/>
      <c r="N96" s="319"/>
      <c r="O96" s="438"/>
      <c r="P96" s="441"/>
      <c r="Q96" s="482"/>
      <c r="R96" s="371"/>
      <c r="S96" s="371"/>
      <c r="T96" s="371"/>
      <c r="U96" s="371"/>
      <c r="V96" s="371"/>
      <c r="W96" s="371"/>
      <c r="X96" s="478"/>
      <c r="Y96" s="360"/>
      <c r="Z96" s="378"/>
      <c r="AA96" s="328"/>
      <c r="AB96" s="328"/>
      <c r="AC96" s="63"/>
      <c r="AD96" s="104"/>
      <c r="AE96" s="134"/>
      <c r="AF96" s="112"/>
      <c r="AG96" s="113"/>
      <c r="AH96" s="120"/>
      <c r="AI96" s="113"/>
      <c r="AJ96" s="122"/>
      <c r="AK96" s="105" t="s">
        <v>125</v>
      </c>
      <c r="AL96" s="117" t="s">
        <v>126</v>
      </c>
      <c r="AM96" s="301"/>
    </row>
    <row r="97" spans="2:39" ht="30" x14ac:dyDescent="0.2">
      <c r="B97" s="241"/>
      <c r="C97" s="240" t="s">
        <v>59</v>
      </c>
      <c r="D97" s="282">
        <v>0.2</v>
      </c>
      <c r="E97" s="240" t="s">
        <v>141</v>
      </c>
      <c r="F97" s="379">
        <v>1</v>
      </c>
      <c r="G97" s="378" t="s">
        <v>60</v>
      </c>
      <c r="H97" s="328">
        <v>0.35</v>
      </c>
      <c r="I97" s="378" t="s">
        <v>63</v>
      </c>
      <c r="J97" s="378">
        <v>4</v>
      </c>
      <c r="K97" s="378">
        <v>5</v>
      </c>
      <c r="L97" s="378" t="s">
        <v>65</v>
      </c>
      <c r="M97" s="378">
        <v>1</v>
      </c>
      <c r="N97" s="442">
        <f>+SUMPRODUCT(R98*W98)</f>
        <v>0</v>
      </c>
      <c r="O97" s="434">
        <f>SUMPRODUCT(R97*V97)</f>
        <v>0</v>
      </c>
      <c r="P97" s="435">
        <f>+SUMPRODUCT(R97*W97)</f>
        <v>0</v>
      </c>
      <c r="Q97" s="295" t="s">
        <v>158</v>
      </c>
      <c r="R97" s="276">
        <v>1</v>
      </c>
      <c r="S97" s="276">
        <f>+SUMPRODUCT($R$98*S98)</f>
        <v>0</v>
      </c>
      <c r="T97" s="276">
        <f>+SUMPRODUCT($R$98*T98)</f>
        <v>0</v>
      </c>
      <c r="U97" s="276">
        <f>+SUMPRODUCT($R$98*U98)</f>
        <v>0</v>
      </c>
      <c r="V97" s="276">
        <f>+SUMPRODUCT($R$98*V98)</f>
        <v>0</v>
      </c>
      <c r="W97" s="276">
        <f>+SUMPRODUCT(S97:V97)</f>
        <v>0</v>
      </c>
      <c r="X97" s="278" t="s">
        <v>68</v>
      </c>
      <c r="Y97" s="157"/>
      <c r="Z97" s="62"/>
      <c r="AA97" s="328" t="s">
        <v>123</v>
      </c>
      <c r="AB97" s="328"/>
      <c r="AC97" s="240"/>
      <c r="AD97" s="240"/>
      <c r="AE97" s="240"/>
      <c r="AF97" s="240"/>
      <c r="AG97" s="240"/>
      <c r="AH97" s="240"/>
      <c r="AI97" s="240"/>
      <c r="AJ97" s="240"/>
      <c r="AK97" s="75" t="s">
        <v>125</v>
      </c>
      <c r="AL97" s="71" t="s">
        <v>126</v>
      </c>
      <c r="AM97" s="53"/>
    </row>
    <row r="98" spans="2:39" ht="30.75" thickBot="1" x14ac:dyDescent="0.25">
      <c r="B98" s="241"/>
      <c r="C98" s="242"/>
      <c r="D98" s="291"/>
      <c r="E98" s="242"/>
      <c r="F98" s="241"/>
      <c r="G98" s="378"/>
      <c r="H98" s="328"/>
      <c r="I98" s="378"/>
      <c r="J98" s="378"/>
      <c r="K98" s="378"/>
      <c r="L98" s="378"/>
      <c r="M98" s="378"/>
      <c r="N98" s="442"/>
      <c r="O98" s="434"/>
      <c r="P98" s="436"/>
      <c r="Q98" s="296"/>
      <c r="R98" s="277">
        <v>1</v>
      </c>
      <c r="S98" s="277"/>
      <c r="T98" s="277"/>
      <c r="U98" s="277"/>
      <c r="V98" s="277"/>
      <c r="W98" s="277">
        <f>+SUMPRODUCT(S98:V98)</f>
        <v>0</v>
      </c>
      <c r="X98" s="279" t="s">
        <v>68</v>
      </c>
      <c r="Y98" s="152"/>
      <c r="Z98" s="111"/>
      <c r="AA98" s="328"/>
      <c r="AB98" s="328"/>
      <c r="AC98" s="242"/>
      <c r="AD98" s="242"/>
      <c r="AE98" s="242"/>
      <c r="AF98" s="242"/>
      <c r="AG98" s="242"/>
      <c r="AH98" s="242"/>
      <c r="AI98" s="242"/>
      <c r="AJ98" s="242"/>
      <c r="AK98" s="75" t="s">
        <v>125</v>
      </c>
      <c r="AL98" s="71" t="s">
        <v>126</v>
      </c>
      <c r="AM98" s="66"/>
    </row>
    <row r="99" spans="2:39" ht="30" customHeight="1" x14ac:dyDescent="0.2">
      <c r="B99" s="241"/>
      <c r="C99" s="240" t="s">
        <v>59</v>
      </c>
      <c r="D99" s="291"/>
      <c r="E99" s="240" t="s">
        <v>141</v>
      </c>
      <c r="F99" s="241"/>
      <c r="G99" s="301" t="s">
        <v>61</v>
      </c>
      <c r="H99" s="291">
        <v>0.45</v>
      </c>
      <c r="I99" s="301" t="s">
        <v>63</v>
      </c>
      <c r="J99" s="301">
        <v>3</v>
      </c>
      <c r="K99" s="301">
        <v>3</v>
      </c>
      <c r="L99" s="301" t="s">
        <v>64</v>
      </c>
      <c r="M99" s="301">
        <v>3</v>
      </c>
      <c r="N99" s="319">
        <f>+SUMPRODUCT(R99*W99+R102*W102+R108*W108)*M99</f>
        <v>0</v>
      </c>
      <c r="O99" s="429">
        <f>+SUMPRODUCT(R99*V99)+(R102*V102)+(R108*V108)</f>
        <v>0</v>
      </c>
      <c r="P99" s="431">
        <f>+SUMPRODUCT(R99*W99)+(R102*W102)+(R108*W108)</f>
        <v>0</v>
      </c>
      <c r="Q99" s="159" t="s">
        <v>114</v>
      </c>
      <c r="R99" s="161">
        <v>0.35</v>
      </c>
      <c r="S99" s="161">
        <f>+SUM(S100:S101)</f>
        <v>0</v>
      </c>
      <c r="T99" s="161">
        <f>+SUMPRODUCT(T100:T101)</f>
        <v>0</v>
      </c>
      <c r="U99" s="161">
        <f>+SUMPRODUCT(U100:U101)</f>
        <v>0</v>
      </c>
      <c r="V99" s="161">
        <f>+SUMPRODUCT(V100:V101)</f>
        <v>0</v>
      </c>
      <c r="W99" s="161">
        <f t="shared" ref="W99:W101" si="3">+SUMPRODUCT(S99:V99)</f>
        <v>0</v>
      </c>
      <c r="X99" s="162"/>
      <c r="Y99" s="157"/>
      <c r="Z99" s="62"/>
      <c r="AA99" s="328"/>
      <c r="AB99" s="328"/>
      <c r="AC99" s="450" t="s">
        <v>177</v>
      </c>
      <c r="AD99" s="450" t="s">
        <v>173</v>
      </c>
      <c r="AE99" s="247">
        <v>291982657</v>
      </c>
      <c r="AF99" s="247"/>
      <c r="AG99" s="247"/>
      <c r="AH99" s="247"/>
      <c r="AI99" s="247"/>
      <c r="AJ99" s="247"/>
      <c r="AK99" s="119" t="s">
        <v>125</v>
      </c>
      <c r="AL99" s="118" t="s">
        <v>126</v>
      </c>
      <c r="AM99" s="101"/>
    </row>
    <row r="100" spans="2:39" ht="63.6" customHeight="1" x14ac:dyDescent="0.2">
      <c r="B100" s="241"/>
      <c r="C100" s="241"/>
      <c r="D100" s="291"/>
      <c r="E100" s="241"/>
      <c r="F100" s="241"/>
      <c r="G100" s="301"/>
      <c r="H100" s="291"/>
      <c r="I100" s="301"/>
      <c r="J100" s="301"/>
      <c r="K100" s="301"/>
      <c r="L100" s="301"/>
      <c r="M100" s="301"/>
      <c r="N100" s="319"/>
      <c r="O100" s="430"/>
      <c r="P100" s="432"/>
      <c r="Q100" s="147" t="s">
        <v>115</v>
      </c>
      <c r="R100" s="138">
        <v>0.5</v>
      </c>
      <c r="S100" s="138"/>
      <c r="T100" s="138"/>
      <c r="U100" s="138"/>
      <c r="V100" s="138"/>
      <c r="W100" s="144">
        <f t="shared" si="3"/>
        <v>0</v>
      </c>
      <c r="X100" s="185" t="s">
        <v>68</v>
      </c>
      <c r="Y100" s="152"/>
      <c r="Z100" s="111"/>
      <c r="AA100" s="328"/>
      <c r="AB100" s="328"/>
      <c r="AC100" s="451"/>
      <c r="AD100" s="451"/>
      <c r="AE100" s="248"/>
      <c r="AF100" s="248"/>
      <c r="AG100" s="248"/>
      <c r="AH100" s="248"/>
      <c r="AI100" s="248"/>
      <c r="AJ100" s="248"/>
      <c r="AK100" s="75" t="s">
        <v>125</v>
      </c>
      <c r="AL100" s="71" t="s">
        <v>126</v>
      </c>
      <c r="AM100" s="55"/>
    </row>
    <row r="101" spans="2:39" ht="54.75" customHeight="1" x14ac:dyDescent="0.2">
      <c r="B101" s="241"/>
      <c r="C101" s="241"/>
      <c r="D101" s="291"/>
      <c r="E101" s="241"/>
      <c r="F101" s="241"/>
      <c r="G101" s="301"/>
      <c r="H101" s="291"/>
      <c r="I101" s="301"/>
      <c r="J101" s="301"/>
      <c r="K101" s="301"/>
      <c r="L101" s="301"/>
      <c r="M101" s="301"/>
      <c r="N101" s="319"/>
      <c r="O101" s="430"/>
      <c r="P101" s="432"/>
      <c r="Q101" s="147" t="s">
        <v>159</v>
      </c>
      <c r="R101" s="138">
        <v>0.5</v>
      </c>
      <c r="S101" s="138"/>
      <c r="T101" s="138"/>
      <c r="U101" s="138"/>
      <c r="V101" s="138"/>
      <c r="W101" s="144">
        <f t="shared" si="3"/>
        <v>0</v>
      </c>
      <c r="X101" s="185" t="s">
        <v>68</v>
      </c>
      <c r="Y101" s="152"/>
      <c r="Z101" s="111"/>
      <c r="AA101" s="328"/>
      <c r="AB101" s="328"/>
      <c r="AC101" s="451"/>
      <c r="AD101" s="451"/>
      <c r="AE101" s="248"/>
      <c r="AF101" s="248"/>
      <c r="AG101" s="248"/>
      <c r="AH101" s="248"/>
      <c r="AI101" s="248"/>
      <c r="AJ101" s="248"/>
      <c r="AK101" s="75" t="s">
        <v>125</v>
      </c>
      <c r="AL101" s="71" t="s">
        <v>126</v>
      </c>
      <c r="AM101" s="341"/>
    </row>
    <row r="102" spans="2:39" ht="30" x14ac:dyDescent="0.2">
      <c r="B102" s="241"/>
      <c r="C102" s="241"/>
      <c r="D102" s="291"/>
      <c r="E102" s="241"/>
      <c r="F102" s="241"/>
      <c r="G102" s="301"/>
      <c r="H102" s="291"/>
      <c r="I102" s="301"/>
      <c r="J102" s="301"/>
      <c r="K102" s="301"/>
      <c r="L102" s="301"/>
      <c r="M102" s="301"/>
      <c r="N102" s="319"/>
      <c r="O102" s="430"/>
      <c r="P102" s="432"/>
      <c r="Q102" s="62" t="s">
        <v>116</v>
      </c>
      <c r="R102" s="144">
        <v>0.4</v>
      </c>
      <c r="S102" s="144">
        <f>+S103*R103+S104*R104+S105*R105+S106*R106+S107*R107</f>
        <v>0</v>
      </c>
      <c r="T102" s="144">
        <f>+T103*R103+T104*R104+T105*R105+T106*R106+T107*R107</f>
        <v>0</v>
      </c>
      <c r="U102" s="144">
        <f>+U103*R103+U104*R104+U105*R105+U106*R106+U107*R107</f>
        <v>0</v>
      </c>
      <c r="V102" s="144">
        <f>+V103*U103+V104*U104+V105*U105+V106*U106+V107*U107</f>
        <v>0</v>
      </c>
      <c r="W102" s="144">
        <f>+SUMPRODUCT(S102:V102)</f>
        <v>0</v>
      </c>
      <c r="X102" s="163"/>
      <c r="Y102" s="157"/>
      <c r="Z102" s="62"/>
      <c r="AA102" s="328"/>
      <c r="AB102" s="328"/>
      <c r="AC102" s="451"/>
      <c r="AD102" s="451"/>
      <c r="AE102" s="248"/>
      <c r="AF102" s="248"/>
      <c r="AG102" s="248"/>
      <c r="AH102" s="248"/>
      <c r="AI102" s="248"/>
      <c r="AJ102" s="248"/>
      <c r="AK102" s="75" t="s">
        <v>125</v>
      </c>
      <c r="AL102" s="71" t="s">
        <v>126</v>
      </c>
      <c r="AM102" s="342"/>
    </row>
    <row r="103" spans="2:39" ht="48.6" customHeight="1" x14ac:dyDescent="0.2">
      <c r="B103" s="241"/>
      <c r="C103" s="241"/>
      <c r="D103" s="291"/>
      <c r="E103" s="241"/>
      <c r="F103" s="241"/>
      <c r="G103" s="301"/>
      <c r="H103" s="291"/>
      <c r="I103" s="301"/>
      <c r="J103" s="301"/>
      <c r="K103" s="301"/>
      <c r="L103" s="301"/>
      <c r="M103" s="301"/>
      <c r="N103" s="319"/>
      <c r="O103" s="430"/>
      <c r="P103" s="432"/>
      <c r="Q103" s="147" t="s">
        <v>117</v>
      </c>
      <c r="R103" s="138">
        <v>0.25</v>
      </c>
      <c r="S103" s="138"/>
      <c r="T103" s="138"/>
      <c r="U103" s="138"/>
      <c r="V103" s="138"/>
      <c r="W103" s="144">
        <f t="shared" ref="W103:W109" si="4">+SUMPRODUCT(S103:V103*R103)</f>
        <v>0</v>
      </c>
      <c r="X103" s="185" t="s">
        <v>68</v>
      </c>
      <c r="Y103" s="152"/>
      <c r="Z103" s="111"/>
      <c r="AA103" s="328"/>
      <c r="AB103" s="328"/>
      <c r="AC103" s="451"/>
      <c r="AD103" s="451"/>
      <c r="AE103" s="248"/>
      <c r="AF103" s="248"/>
      <c r="AG103" s="248"/>
      <c r="AH103" s="248"/>
      <c r="AI103" s="248"/>
      <c r="AJ103" s="248"/>
      <c r="AK103" s="75" t="s">
        <v>125</v>
      </c>
      <c r="AL103" s="71" t="s">
        <v>126</v>
      </c>
      <c r="AM103" s="343"/>
    </row>
    <row r="104" spans="2:39" ht="48.6" customHeight="1" x14ac:dyDescent="0.2">
      <c r="B104" s="241"/>
      <c r="C104" s="241"/>
      <c r="D104" s="291"/>
      <c r="E104" s="241"/>
      <c r="F104" s="241"/>
      <c r="G104" s="301"/>
      <c r="H104" s="291"/>
      <c r="I104" s="301"/>
      <c r="J104" s="301"/>
      <c r="K104" s="301"/>
      <c r="L104" s="301"/>
      <c r="M104" s="301"/>
      <c r="N104" s="319"/>
      <c r="O104" s="430"/>
      <c r="P104" s="432"/>
      <c r="Q104" s="147" t="s">
        <v>160</v>
      </c>
      <c r="R104" s="138">
        <v>0.25</v>
      </c>
      <c r="S104" s="138"/>
      <c r="T104" s="138"/>
      <c r="U104" s="138"/>
      <c r="V104" s="138"/>
      <c r="W104" s="144">
        <f t="shared" si="4"/>
        <v>0</v>
      </c>
      <c r="X104" s="185" t="s">
        <v>102</v>
      </c>
      <c r="Y104" s="152"/>
      <c r="Z104" s="111"/>
      <c r="AA104" s="328"/>
      <c r="AB104" s="328"/>
      <c r="AC104" s="451"/>
      <c r="AD104" s="451"/>
      <c r="AE104" s="248"/>
      <c r="AF104" s="248"/>
      <c r="AG104" s="248"/>
      <c r="AH104" s="248"/>
      <c r="AI104" s="248"/>
      <c r="AJ104" s="248"/>
      <c r="AK104" s="75" t="s">
        <v>125</v>
      </c>
      <c r="AL104" s="71" t="s">
        <v>126</v>
      </c>
      <c r="AM104" s="56"/>
    </row>
    <row r="105" spans="2:39" ht="48.6" customHeight="1" x14ac:dyDescent="0.2">
      <c r="B105" s="241"/>
      <c r="C105" s="241"/>
      <c r="D105" s="291"/>
      <c r="E105" s="241"/>
      <c r="F105" s="241"/>
      <c r="G105" s="301"/>
      <c r="H105" s="291"/>
      <c r="I105" s="301"/>
      <c r="J105" s="301"/>
      <c r="K105" s="301"/>
      <c r="L105" s="301"/>
      <c r="M105" s="301"/>
      <c r="N105" s="319"/>
      <c r="O105" s="430"/>
      <c r="P105" s="432"/>
      <c r="Q105" s="254" t="s">
        <v>161</v>
      </c>
      <c r="R105" s="282">
        <v>0.35</v>
      </c>
      <c r="S105" s="282"/>
      <c r="T105" s="282"/>
      <c r="U105" s="282"/>
      <c r="V105" s="282"/>
      <c r="W105" s="280">
        <f t="shared" si="4"/>
        <v>0</v>
      </c>
      <c r="X105" s="250" t="s">
        <v>68</v>
      </c>
      <c r="Y105" s="152"/>
      <c r="Z105" s="111"/>
      <c r="AA105" s="328"/>
      <c r="AB105" s="328"/>
      <c r="AC105" s="451"/>
      <c r="AD105" s="451"/>
      <c r="AE105" s="248"/>
      <c r="AF105" s="248"/>
      <c r="AG105" s="248"/>
      <c r="AH105" s="248"/>
      <c r="AI105" s="248"/>
      <c r="AJ105" s="248"/>
      <c r="AK105" s="75" t="s">
        <v>125</v>
      </c>
      <c r="AL105" s="71" t="s">
        <v>126</v>
      </c>
      <c r="AM105" s="56"/>
    </row>
    <row r="106" spans="2:39" ht="48.6" customHeight="1" x14ac:dyDescent="0.2">
      <c r="B106" s="241"/>
      <c r="C106" s="241"/>
      <c r="D106" s="291"/>
      <c r="E106" s="241"/>
      <c r="F106" s="241"/>
      <c r="G106" s="301"/>
      <c r="H106" s="291"/>
      <c r="I106" s="301"/>
      <c r="J106" s="301"/>
      <c r="K106" s="301"/>
      <c r="L106" s="301"/>
      <c r="M106" s="301"/>
      <c r="N106" s="319"/>
      <c r="O106" s="430"/>
      <c r="P106" s="432"/>
      <c r="Q106" s="255"/>
      <c r="R106" s="283"/>
      <c r="S106" s="283"/>
      <c r="T106" s="283"/>
      <c r="U106" s="283"/>
      <c r="V106" s="283"/>
      <c r="W106" s="281"/>
      <c r="X106" s="251"/>
      <c r="Y106" s="152"/>
      <c r="Z106" s="111"/>
      <c r="AA106" s="328"/>
      <c r="AB106" s="328"/>
      <c r="AC106" s="452"/>
      <c r="AD106" s="452"/>
      <c r="AE106" s="249"/>
      <c r="AF106" s="249"/>
      <c r="AG106" s="249"/>
      <c r="AH106" s="249"/>
      <c r="AI106" s="249"/>
      <c r="AJ106" s="249"/>
      <c r="AK106" s="75" t="s">
        <v>125</v>
      </c>
      <c r="AL106" s="71" t="s">
        <v>126</v>
      </c>
      <c r="AM106" s="57"/>
    </row>
    <row r="107" spans="2:39" ht="48.6" customHeight="1" x14ac:dyDescent="0.2">
      <c r="B107" s="241"/>
      <c r="C107" s="241"/>
      <c r="D107" s="291"/>
      <c r="E107" s="241"/>
      <c r="F107" s="241"/>
      <c r="G107" s="301"/>
      <c r="H107" s="291"/>
      <c r="I107" s="301"/>
      <c r="J107" s="301"/>
      <c r="K107" s="301"/>
      <c r="L107" s="301"/>
      <c r="M107" s="301"/>
      <c r="N107" s="319"/>
      <c r="O107" s="430"/>
      <c r="P107" s="432"/>
      <c r="Q107" s="147" t="s">
        <v>118</v>
      </c>
      <c r="R107" s="138">
        <v>0.15</v>
      </c>
      <c r="S107" s="138"/>
      <c r="T107" s="138"/>
      <c r="U107" s="138"/>
      <c r="V107" s="138"/>
      <c r="W107" s="144">
        <f t="shared" si="4"/>
        <v>0</v>
      </c>
      <c r="X107" s="185" t="s">
        <v>68</v>
      </c>
      <c r="Y107" s="152"/>
      <c r="Z107" s="111"/>
      <c r="AA107" s="328"/>
      <c r="AB107" s="328"/>
      <c r="AC107" s="145"/>
      <c r="AD107" s="108"/>
      <c r="AE107" s="58"/>
      <c r="AF107" s="67"/>
      <c r="AG107" s="67"/>
      <c r="AH107" s="73"/>
      <c r="AI107" s="67"/>
      <c r="AJ107" s="74"/>
      <c r="AK107" s="75" t="s">
        <v>125</v>
      </c>
      <c r="AL107" s="71" t="s">
        <v>126</v>
      </c>
      <c r="AM107" s="54"/>
    </row>
    <row r="108" spans="2:39" ht="68.45" customHeight="1" thickBot="1" x14ac:dyDescent="0.25">
      <c r="B108" s="241"/>
      <c r="C108" s="242"/>
      <c r="D108" s="291"/>
      <c r="E108" s="242"/>
      <c r="F108" s="241"/>
      <c r="G108" s="244"/>
      <c r="H108" s="283"/>
      <c r="I108" s="244"/>
      <c r="J108" s="244"/>
      <c r="K108" s="244"/>
      <c r="L108" s="244"/>
      <c r="M108" s="244"/>
      <c r="N108" s="320"/>
      <c r="O108" s="430"/>
      <c r="P108" s="433"/>
      <c r="Q108" s="217" t="s">
        <v>162</v>
      </c>
      <c r="R108" s="186">
        <v>0.25</v>
      </c>
      <c r="S108" s="186"/>
      <c r="T108" s="186"/>
      <c r="U108" s="186"/>
      <c r="V108" s="187"/>
      <c r="W108" s="186">
        <f t="shared" si="4"/>
        <v>0</v>
      </c>
      <c r="X108" s="188" t="s">
        <v>68</v>
      </c>
      <c r="Y108" s="152"/>
      <c r="Z108" s="111"/>
      <c r="AA108" s="328"/>
      <c r="AB108" s="328"/>
      <c r="AC108" s="145" t="s">
        <v>177</v>
      </c>
      <c r="AD108" s="108" t="s">
        <v>173</v>
      </c>
      <c r="AE108" s="58">
        <f>370000000+65000000</f>
        <v>435000000</v>
      </c>
      <c r="AF108" s="67"/>
      <c r="AG108" s="67"/>
      <c r="AH108" s="73"/>
      <c r="AI108" s="67"/>
      <c r="AJ108" s="74"/>
      <c r="AK108" s="75" t="s">
        <v>125</v>
      </c>
      <c r="AL108" s="71" t="s">
        <v>126</v>
      </c>
      <c r="AM108" s="54"/>
    </row>
    <row r="109" spans="2:39" ht="77.25" thickBot="1" x14ac:dyDescent="0.25">
      <c r="B109" s="242"/>
      <c r="C109" s="53" t="s">
        <v>59</v>
      </c>
      <c r="D109" s="283"/>
      <c r="E109" s="53" t="s">
        <v>141</v>
      </c>
      <c r="F109" s="242"/>
      <c r="G109" s="108" t="s">
        <v>62</v>
      </c>
      <c r="H109" s="109">
        <v>0.2</v>
      </c>
      <c r="I109" s="108" t="s">
        <v>63</v>
      </c>
      <c r="J109" s="108">
        <v>4</v>
      </c>
      <c r="K109" s="108">
        <v>4</v>
      </c>
      <c r="L109" s="108" t="s">
        <v>65</v>
      </c>
      <c r="M109" s="108">
        <v>1</v>
      </c>
      <c r="N109" s="121">
        <f>+SUMPRODUCT(R109*W109)</f>
        <v>0</v>
      </c>
      <c r="O109" s="189">
        <f>+SUMPRODUCT(R109*U109)</f>
        <v>0</v>
      </c>
      <c r="P109" s="154">
        <f>+SUMPRODUCT(R109*W109)</f>
        <v>0</v>
      </c>
      <c r="Q109" s="218" t="s">
        <v>163</v>
      </c>
      <c r="R109" s="192">
        <v>1</v>
      </c>
      <c r="S109" s="192"/>
      <c r="T109" s="182"/>
      <c r="U109" s="182"/>
      <c r="V109" s="182"/>
      <c r="W109" s="192">
        <f t="shared" si="4"/>
        <v>0</v>
      </c>
      <c r="X109" s="168" t="s">
        <v>101</v>
      </c>
      <c r="Y109" s="152"/>
      <c r="Z109" s="111"/>
      <c r="AA109" s="328"/>
      <c r="AB109" s="328"/>
      <c r="AC109" s="145" t="s">
        <v>176</v>
      </c>
      <c r="AD109" s="108" t="s">
        <v>169</v>
      </c>
      <c r="AE109" s="58">
        <v>26245472</v>
      </c>
      <c r="AF109" s="67"/>
      <c r="AG109" s="67"/>
      <c r="AH109" s="81"/>
      <c r="AI109" s="67"/>
      <c r="AJ109" s="82"/>
      <c r="AK109" s="75" t="s">
        <v>125</v>
      </c>
      <c r="AL109" s="71" t="s">
        <v>126</v>
      </c>
      <c r="AM109" s="54"/>
    </row>
    <row r="110" spans="2:39" ht="30.75" customHeight="1" x14ac:dyDescent="0.25">
      <c r="G110" s="123"/>
      <c r="H110" s="123"/>
      <c r="I110" s="31"/>
      <c r="J110" s="123"/>
      <c r="K110" s="123"/>
      <c r="L110" s="31"/>
      <c r="M110" s="31"/>
      <c r="O110" s="83">
        <f>AVERAGE(O9:O109)</f>
        <v>0</v>
      </c>
      <c r="P110" s="83">
        <f>+AVERAGE(P9:P109)</f>
        <v>0</v>
      </c>
      <c r="Q110" s="123"/>
      <c r="R110" s="31"/>
      <c r="S110" s="123"/>
      <c r="T110" s="123"/>
      <c r="U110" s="123"/>
      <c r="V110" s="123"/>
      <c r="W110" s="123"/>
      <c r="X110" s="31"/>
      <c r="Y110" s="123"/>
      <c r="Z110" s="123"/>
      <c r="AA110" s="123"/>
      <c r="AB110" s="123"/>
      <c r="AC110" s="123"/>
      <c r="AD110" s="124"/>
      <c r="AE110" s="125">
        <f>+SUM(AE9:AE109)</f>
        <v>2991784194</v>
      </c>
      <c r="AF110" s="126">
        <f>+SUM(AF9:AF109)</f>
        <v>0</v>
      </c>
      <c r="AG110" s="126">
        <f>+SUM(AG9:AG109)</f>
        <v>0</v>
      </c>
      <c r="AH110" s="127" t="e">
        <f>+AVERAGE(AH9:AH109)</f>
        <v>#DIV/0!</v>
      </c>
      <c r="AI110" s="126">
        <f>+SUM(AI9:AI109)</f>
        <v>0</v>
      </c>
      <c r="AJ110" s="128" t="e">
        <f>+AVERAGE(AJ9:AJ109)</f>
        <v>#DIV/0!</v>
      </c>
      <c r="AK110" s="129"/>
      <c r="AL110" s="123"/>
    </row>
    <row r="111" spans="2:39" ht="13.15" x14ac:dyDescent="0.25">
      <c r="AD111" s="34" t="s">
        <v>186</v>
      </c>
      <c r="AE111" s="88">
        <v>40155000</v>
      </c>
      <c r="AH111" s="60"/>
    </row>
    <row r="112" spans="2:39" ht="13.15" x14ac:dyDescent="0.25">
      <c r="AE112" s="88">
        <f>+AE110-AE111</f>
        <v>2951629194</v>
      </c>
      <c r="AF112" s="88"/>
      <c r="AH112" s="60"/>
    </row>
    <row r="113" spans="32:34" ht="13.15" x14ac:dyDescent="0.25">
      <c r="AF113" s="88"/>
      <c r="AH113" s="60"/>
    </row>
    <row r="114" spans="32:34" ht="13.15" x14ac:dyDescent="0.25">
      <c r="AG114" s="88"/>
      <c r="AH114" s="60"/>
    </row>
    <row r="115" spans="32:34" ht="13.15" x14ac:dyDescent="0.25">
      <c r="AG115" s="88"/>
      <c r="AH115" s="99"/>
    </row>
    <row r="116" spans="32:34" ht="13.15" x14ac:dyDescent="0.25">
      <c r="AG116" s="98"/>
      <c r="AH116" s="60"/>
    </row>
    <row r="117" spans="32:34" ht="13.15" x14ac:dyDescent="0.25">
      <c r="AG117" s="88"/>
      <c r="AH117" s="60"/>
    </row>
    <row r="118" spans="32:34" ht="13.15" x14ac:dyDescent="0.25">
      <c r="AG118" s="88"/>
      <c r="AH118" s="60"/>
    </row>
  </sheetData>
  <autoFilter ref="A8:BH112"/>
  <mergeCells count="489">
    <mergeCell ref="X12:X13"/>
    <mergeCell ref="X46:X48"/>
    <mergeCell ref="T46:T48"/>
    <mergeCell ref="X88:X90"/>
    <mergeCell ref="W88:W90"/>
    <mergeCell ref="X54:X55"/>
    <mergeCell ref="W54:W55"/>
    <mergeCell ref="O88:O90"/>
    <mergeCell ref="X22:X23"/>
    <mergeCell ref="X76:X79"/>
    <mergeCell ref="P17:P20"/>
    <mergeCell ref="W12:W13"/>
    <mergeCell ref="Q46:Q48"/>
    <mergeCell ref="R46:R48"/>
    <mergeCell ref="W44:W45"/>
    <mergeCell ref="W22:W23"/>
    <mergeCell ref="Q22:Q23"/>
    <mergeCell ref="V22:V23"/>
    <mergeCell ref="T22:T23"/>
    <mergeCell ref="U22:U23"/>
    <mergeCell ref="W14:W15"/>
    <mergeCell ref="Q14:Q15"/>
    <mergeCell ref="N22:N23"/>
    <mergeCell ref="O22:O23"/>
    <mergeCell ref="P22:P23"/>
    <mergeCell ref="N25:N42"/>
    <mergeCell ref="S46:S48"/>
    <mergeCell ref="W46:W48"/>
    <mergeCell ref="R44:R45"/>
    <mergeCell ref="V54:V55"/>
    <mergeCell ref="U54:U55"/>
    <mergeCell ref="T54:T55"/>
    <mergeCell ref="S54:S55"/>
    <mergeCell ref="R54:R55"/>
    <mergeCell ref="U94:U96"/>
    <mergeCell ref="V94:V96"/>
    <mergeCell ref="X94:X96"/>
    <mergeCell ref="M94:M96"/>
    <mergeCell ref="M97:M98"/>
    <mergeCell ref="X44:X45"/>
    <mergeCell ref="M91:M92"/>
    <mergeCell ref="M88:M90"/>
    <mergeCell ref="N88:N90"/>
    <mergeCell ref="N43:N58"/>
    <mergeCell ref="W91:W92"/>
    <mergeCell ref="P60:P62"/>
    <mergeCell ref="R85:R86"/>
    <mergeCell ref="S85:S86"/>
    <mergeCell ref="P25:P42"/>
    <mergeCell ref="Q44:Q45"/>
    <mergeCell ref="W85:W86"/>
    <mergeCell ref="X85:X86"/>
    <mergeCell ref="W76:W79"/>
    <mergeCell ref="Q88:Q90"/>
    <mergeCell ref="U91:U92"/>
    <mergeCell ref="V91:V92"/>
    <mergeCell ref="X91:X92"/>
    <mergeCell ref="AH47:AH48"/>
    <mergeCell ref="AJ47:AJ48"/>
    <mergeCell ref="AH85:AH86"/>
    <mergeCell ref="AJ85:AJ86"/>
    <mergeCell ref="AJ91:AJ92"/>
    <mergeCell ref="AH91:AH92"/>
    <mergeCell ref="Y10:Y11"/>
    <mergeCell ref="Y14:Y15"/>
    <mergeCell ref="Y81:Y82"/>
    <mergeCell ref="Y88:Y90"/>
    <mergeCell ref="Z10:Z11"/>
    <mergeCell ref="Z14:Z15"/>
    <mergeCell ref="Z81:Z82"/>
    <mergeCell ref="Z88:Z90"/>
    <mergeCell ref="Z22:Z23"/>
    <mergeCell ref="Y22:Y23"/>
    <mergeCell ref="Y76:Y79"/>
    <mergeCell ref="Y85:Y86"/>
    <mergeCell ref="Y46:Y48"/>
    <mergeCell ref="Z46:Z48"/>
    <mergeCell ref="Z44:Z45"/>
    <mergeCell ref="Y44:Y45"/>
    <mergeCell ref="Z54:Z55"/>
    <mergeCell ref="Y54:Y55"/>
    <mergeCell ref="AC97:AC98"/>
    <mergeCell ref="AD97:AD98"/>
    <mergeCell ref="AE97:AE98"/>
    <mergeCell ref="AC99:AC106"/>
    <mergeCell ref="AD99:AD106"/>
    <mergeCell ref="AE99:AE106"/>
    <mergeCell ref="AF99:AF106"/>
    <mergeCell ref="AC60:AC62"/>
    <mergeCell ref="AD60:AD62"/>
    <mergeCell ref="AE60:AE62"/>
    <mergeCell ref="AC67:AC71"/>
    <mergeCell ref="AD67:AD71"/>
    <mergeCell ref="AE67:AE71"/>
    <mergeCell ref="M99:M108"/>
    <mergeCell ref="M9:M16"/>
    <mergeCell ref="M17:M20"/>
    <mergeCell ref="M22:M23"/>
    <mergeCell ref="M25:M42"/>
    <mergeCell ref="M43:M58"/>
    <mergeCell ref="N99:N108"/>
    <mergeCell ref="O99:O108"/>
    <mergeCell ref="P99:P108"/>
    <mergeCell ref="N91:N92"/>
    <mergeCell ref="O91:O92"/>
    <mergeCell ref="P91:P92"/>
    <mergeCell ref="N94:N96"/>
    <mergeCell ref="O94:O96"/>
    <mergeCell ref="P94:P96"/>
    <mergeCell ref="N97:N98"/>
    <mergeCell ref="O97:O98"/>
    <mergeCell ref="P97:P98"/>
    <mergeCell ref="O25:O42"/>
    <mergeCell ref="N9:N16"/>
    <mergeCell ref="O9:O16"/>
    <mergeCell ref="P9:P16"/>
    <mergeCell ref="N17:N20"/>
    <mergeCell ref="O17:O20"/>
    <mergeCell ref="AM3:AM5"/>
    <mergeCell ref="M4:M5"/>
    <mergeCell ref="N4:N5"/>
    <mergeCell ref="O4:O5"/>
    <mergeCell ref="P4:P5"/>
    <mergeCell ref="AA4:AA5"/>
    <mergeCell ref="Q3:Q5"/>
    <mergeCell ref="R3:R5"/>
    <mergeCell ref="S3:V4"/>
    <mergeCell ref="X3:X5"/>
    <mergeCell ref="Y3:Y5"/>
    <mergeCell ref="Z3:Z5"/>
    <mergeCell ref="AA3:AB3"/>
    <mergeCell ref="AC3:AJ3"/>
    <mergeCell ref="AJ4:AJ5"/>
    <mergeCell ref="AB4:AB5"/>
    <mergeCell ref="AC4:AC5"/>
    <mergeCell ref="AD4:AD5"/>
    <mergeCell ref="AE4:AE5"/>
    <mergeCell ref="AF4:AF5"/>
    <mergeCell ref="AG4:AG5"/>
    <mergeCell ref="AI4:AI5"/>
    <mergeCell ref="AH4:AH5"/>
    <mergeCell ref="C9:C16"/>
    <mergeCell ref="AA9:AA16"/>
    <mergeCell ref="AB9:AB16"/>
    <mergeCell ref="Q10:Q11"/>
    <mergeCell ref="L3:L5"/>
    <mergeCell ref="M3:P3"/>
    <mergeCell ref="X10:X11"/>
    <mergeCell ref="X14:X15"/>
    <mergeCell ref="W10:W11"/>
    <mergeCell ref="Z12:Z13"/>
    <mergeCell ref="Q12:Q13"/>
    <mergeCell ref="R12:R13"/>
    <mergeCell ref="S12:S13"/>
    <mergeCell ref="T12:T13"/>
    <mergeCell ref="U12:U13"/>
    <mergeCell ref="V12:V13"/>
    <mergeCell ref="H9:H16"/>
    <mergeCell ref="I9:I16"/>
    <mergeCell ref="J9:J16"/>
    <mergeCell ref="K9:K16"/>
    <mergeCell ref="Y12:Y13"/>
    <mergeCell ref="T14:T15"/>
    <mergeCell ref="U14:U15"/>
    <mergeCell ref="V14:V15"/>
    <mergeCell ref="B9:B109"/>
    <mergeCell ref="G3:G5"/>
    <mergeCell ref="AK3:AK5"/>
    <mergeCell ref="AL3:AL5"/>
    <mergeCell ref="B3:B5"/>
    <mergeCell ref="C3:C5"/>
    <mergeCell ref="D3:D5"/>
    <mergeCell ref="E3:E5"/>
    <mergeCell ref="F3:F5"/>
    <mergeCell ref="H3:H5"/>
    <mergeCell ref="AA97:AA109"/>
    <mergeCell ref="Z94:Z96"/>
    <mergeCell ref="AB97:AB109"/>
    <mergeCell ref="Z91:Z92"/>
    <mergeCell ref="I3:I5"/>
    <mergeCell ref="J3:J5"/>
    <mergeCell ref="K3:K5"/>
    <mergeCell ref="D24:D58"/>
    <mergeCell ref="C25:C42"/>
    <mergeCell ref="G25:G42"/>
    <mergeCell ref="D9:D16"/>
    <mergeCell ref="E9:E16"/>
    <mergeCell ref="F9:F16"/>
    <mergeCell ref="G9:G16"/>
    <mergeCell ref="F97:F109"/>
    <mergeCell ref="F59:F96"/>
    <mergeCell ref="E99:E108"/>
    <mergeCell ref="E60:E62"/>
    <mergeCell ref="C60:C62"/>
    <mergeCell ref="C43:C58"/>
    <mergeCell ref="G43:G58"/>
    <mergeCell ref="C17:C20"/>
    <mergeCell ref="D17:D23"/>
    <mergeCell ref="G17:G20"/>
    <mergeCell ref="C22:C23"/>
    <mergeCell ref="G22:G23"/>
    <mergeCell ref="E17:E20"/>
    <mergeCell ref="E22:E23"/>
    <mergeCell ref="E25:E42"/>
    <mergeCell ref="E43:E58"/>
    <mergeCell ref="F25:F58"/>
    <mergeCell ref="F17:F23"/>
    <mergeCell ref="L9:L16"/>
    <mergeCell ref="C97:C98"/>
    <mergeCell ref="D97:D109"/>
    <mergeCell ref="G97:G98"/>
    <mergeCell ref="C99:C108"/>
    <mergeCell ref="G99:G108"/>
    <mergeCell ref="D59:D96"/>
    <mergeCell ref="C67:C86"/>
    <mergeCell ref="G67:G86"/>
    <mergeCell ref="C91:C92"/>
    <mergeCell ref="G91:G92"/>
    <mergeCell ref="C94:C96"/>
    <mergeCell ref="G94:G96"/>
    <mergeCell ref="G88:G90"/>
    <mergeCell ref="C88:C90"/>
    <mergeCell ref="E67:E86"/>
    <mergeCell ref="E88:E90"/>
    <mergeCell ref="E91:E92"/>
    <mergeCell ref="E94:E96"/>
    <mergeCell ref="E97:E98"/>
    <mergeCell ref="H94:H96"/>
    <mergeCell ref="I94:I96"/>
    <mergeCell ref="J94:J96"/>
    <mergeCell ref="K94:K96"/>
    <mergeCell ref="L94:L96"/>
    <mergeCell ref="H91:H92"/>
    <mergeCell ref="H17:H20"/>
    <mergeCell ref="I17:I20"/>
    <mergeCell ref="J17:J20"/>
    <mergeCell ref="K17:K20"/>
    <mergeCell ref="L17:L20"/>
    <mergeCell ref="L67:L86"/>
    <mergeCell ref="L88:L90"/>
    <mergeCell ref="I88:I90"/>
    <mergeCell ref="I91:I92"/>
    <mergeCell ref="J91:J92"/>
    <mergeCell ref="K91:K92"/>
    <mergeCell ref="L91:L92"/>
    <mergeCell ref="J88:J90"/>
    <mergeCell ref="K88:K90"/>
    <mergeCell ref="H88:H90"/>
    <mergeCell ref="H22:H23"/>
    <mergeCell ref="I22:I23"/>
    <mergeCell ref="J22:J23"/>
    <mergeCell ref="K22:K23"/>
    <mergeCell ref="L22:L23"/>
    <mergeCell ref="H99:H108"/>
    <mergeCell ref="I99:I108"/>
    <mergeCell ref="J99:J108"/>
    <mergeCell ref="K99:K108"/>
    <mergeCell ref="L99:L108"/>
    <mergeCell ref="H97:H98"/>
    <mergeCell ref="I97:I98"/>
    <mergeCell ref="J97:J98"/>
    <mergeCell ref="K97:K98"/>
    <mergeCell ref="L97:L98"/>
    <mergeCell ref="AM94:AM96"/>
    <mergeCell ref="AD91:AD92"/>
    <mergeCell ref="AL85:AL86"/>
    <mergeCell ref="AK85:AK86"/>
    <mergeCell ref="AL94:AL95"/>
    <mergeCell ref="W94:W96"/>
    <mergeCell ref="Q76:Q79"/>
    <mergeCell ref="Q85:Q86"/>
    <mergeCell ref="Q60:Q62"/>
    <mergeCell ref="U85:U86"/>
    <mergeCell ref="V85:V86"/>
    <mergeCell ref="R60:R62"/>
    <mergeCell ref="AA59:AA96"/>
    <mergeCell ref="AB59:AB96"/>
    <mergeCell ref="AC91:AC92"/>
    <mergeCell ref="Z76:Z79"/>
    <mergeCell ref="Z85:Z86"/>
    <mergeCell ref="Z60:Z62"/>
    <mergeCell ref="Y60:Y62"/>
    <mergeCell ref="Y94:Y96"/>
    <mergeCell ref="Q94:Q96"/>
    <mergeCell ref="R94:R96"/>
    <mergeCell ref="S94:S96"/>
    <mergeCell ref="T94:T96"/>
    <mergeCell ref="AA24:AA58"/>
    <mergeCell ref="AB24:AB58"/>
    <mergeCell ref="AC33:AC42"/>
    <mergeCell ref="AC25:AC32"/>
    <mergeCell ref="AH33:AH42"/>
    <mergeCell ref="AM22:AM23"/>
    <mergeCell ref="AM47:AM48"/>
    <mergeCell ref="Q91:Q92"/>
    <mergeCell ref="R91:R92"/>
    <mergeCell ref="S91:S92"/>
    <mergeCell ref="T91:T92"/>
    <mergeCell ref="Q54:Q55"/>
    <mergeCell ref="T44:T45"/>
    <mergeCell ref="U44:U45"/>
    <mergeCell ref="V44:V45"/>
    <mergeCell ref="U46:U48"/>
    <mergeCell ref="V46:V48"/>
    <mergeCell ref="S44:S45"/>
    <mergeCell ref="Q50:Q51"/>
    <mergeCell ref="R50:R51"/>
    <mergeCell ref="S50:S51"/>
    <mergeCell ref="T50:T51"/>
    <mergeCell ref="U50:U51"/>
    <mergeCell ref="V50:V51"/>
    <mergeCell ref="Y91:Y92"/>
    <mergeCell ref="AM76:AM79"/>
    <mergeCell ref="AI85:AI86"/>
    <mergeCell ref="AE91:AE92"/>
    <mergeCell ref="AF91:AF92"/>
    <mergeCell ref="AG91:AG92"/>
    <mergeCell ref="AI91:AI92"/>
    <mergeCell ref="AC85:AC86"/>
    <mergeCell ref="AD85:AD86"/>
    <mergeCell ref="AE85:AE86"/>
    <mergeCell ref="AF85:AF86"/>
    <mergeCell ref="AG85:AG86"/>
    <mergeCell ref="AM85:AM86"/>
    <mergeCell ref="AM91:AM92"/>
    <mergeCell ref="L60:L62"/>
    <mergeCell ref="K60:K62"/>
    <mergeCell ref="J60:J62"/>
    <mergeCell ref="M67:M86"/>
    <mergeCell ref="O43:O58"/>
    <mergeCell ref="P43:P58"/>
    <mergeCell ref="AM101:AM103"/>
    <mergeCell ref="P88:P90"/>
    <mergeCell ref="AJ25:AJ32"/>
    <mergeCell ref="AJ33:AJ42"/>
    <mergeCell ref="AI25:AI32"/>
    <mergeCell ref="AI33:AI42"/>
    <mergeCell ref="AF47:AF48"/>
    <mergeCell ref="AG47:AG48"/>
    <mergeCell ref="AD25:AD32"/>
    <mergeCell ref="AD33:AD42"/>
    <mergeCell ref="AE25:AE32"/>
    <mergeCell ref="AE33:AE42"/>
    <mergeCell ref="AF25:AF32"/>
    <mergeCell ref="AF33:AF42"/>
    <mergeCell ref="AG25:AG32"/>
    <mergeCell ref="AG33:AG42"/>
    <mergeCell ref="AH25:AH32"/>
    <mergeCell ref="AI47:AI48"/>
    <mergeCell ref="H43:H58"/>
    <mergeCell ref="I43:I58"/>
    <mergeCell ref="J43:J58"/>
    <mergeCell ref="K43:K58"/>
    <mergeCell ref="L43:L58"/>
    <mergeCell ref="H25:H42"/>
    <mergeCell ref="I25:I42"/>
    <mergeCell ref="J25:J42"/>
    <mergeCell ref="K25:K42"/>
    <mergeCell ref="L25:L42"/>
    <mergeCell ref="R10:R11"/>
    <mergeCell ref="R14:R15"/>
    <mergeCell ref="R88:R90"/>
    <mergeCell ref="S10:S11"/>
    <mergeCell ref="T10:T11"/>
    <mergeCell ref="U10:U11"/>
    <mergeCell ref="V10:V11"/>
    <mergeCell ref="S14:S15"/>
    <mergeCell ref="R76:R79"/>
    <mergeCell ref="S76:S79"/>
    <mergeCell ref="T76:T79"/>
    <mergeCell ref="S88:S90"/>
    <mergeCell ref="T88:T90"/>
    <mergeCell ref="U88:U90"/>
    <mergeCell ref="V88:V90"/>
    <mergeCell ref="U76:U79"/>
    <mergeCell ref="V76:V79"/>
    <mergeCell ref="R22:R23"/>
    <mergeCell ref="S22:S23"/>
    <mergeCell ref="T85:T86"/>
    <mergeCell ref="I60:I62"/>
    <mergeCell ref="H60:H62"/>
    <mergeCell ref="G60:G62"/>
    <mergeCell ref="AK94:AK95"/>
    <mergeCell ref="AJ94:AJ95"/>
    <mergeCell ref="AI94:AI95"/>
    <mergeCell ref="AH94:AH95"/>
    <mergeCell ref="AG94:AG95"/>
    <mergeCell ref="AF94:AF95"/>
    <mergeCell ref="AE94:AE95"/>
    <mergeCell ref="AD94:AD95"/>
    <mergeCell ref="AC94:AC95"/>
    <mergeCell ref="X60:X62"/>
    <mergeCell ref="W60:W62"/>
    <mergeCell ref="V60:V62"/>
    <mergeCell ref="U60:U62"/>
    <mergeCell ref="T60:T62"/>
    <mergeCell ref="S60:S62"/>
    <mergeCell ref="O60:O62"/>
    <mergeCell ref="N60:N62"/>
    <mergeCell ref="M60:M62"/>
    <mergeCell ref="H67:H86"/>
    <mergeCell ref="I67:I86"/>
    <mergeCell ref="J67:J86"/>
    <mergeCell ref="E65:E66"/>
    <mergeCell ref="C65:C66"/>
    <mergeCell ref="X81:X83"/>
    <mergeCell ref="W81:W83"/>
    <mergeCell ref="V81:V83"/>
    <mergeCell ref="U81:U83"/>
    <mergeCell ref="T81:T83"/>
    <mergeCell ref="S81:S83"/>
    <mergeCell ref="R81:R83"/>
    <mergeCell ref="Q81:Q83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K67:K86"/>
    <mergeCell ref="N67:N86"/>
    <mergeCell ref="O67:O86"/>
    <mergeCell ref="P67:P86"/>
    <mergeCell ref="R97:R98"/>
    <mergeCell ref="S97:S98"/>
    <mergeCell ref="T97:T98"/>
    <mergeCell ref="U97:U98"/>
    <mergeCell ref="V97:V98"/>
    <mergeCell ref="W97:W98"/>
    <mergeCell ref="X97:X98"/>
    <mergeCell ref="Q105:Q106"/>
    <mergeCell ref="X105:X106"/>
    <mergeCell ref="W105:W106"/>
    <mergeCell ref="V105:V106"/>
    <mergeCell ref="U105:U106"/>
    <mergeCell ref="T105:T106"/>
    <mergeCell ref="S105:S106"/>
    <mergeCell ref="R105:R106"/>
    <mergeCell ref="Q97:Q98"/>
    <mergeCell ref="X50:X51"/>
    <mergeCell ref="W50:W51"/>
    <mergeCell ref="Z50:Z51"/>
    <mergeCell ref="Y50:Y51"/>
    <mergeCell ref="AE10:AE11"/>
    <mergeCell ref="AC10:AC11"/>
    <mergeCell ref="AD10:AD11"/>
    <mergeCell ref="AC12:AC13"/>
    <mergeCell ref="AD12:AD13"/>
    <mergeCell ref="AE12:AE13"/>
    <mergeCell ref="AE14:AE15"/>
    <mergeCell ref="AD14:AD15"/>
    <mergeCell ref="AC14:AC15"/>
    <mergeCell ref="AE22:AE23"/>
    <mergeCell ref="AD22:AD23"/>
    <mergeCell ref="AC22:AC23"/>
    <mergeCell ref="AC44:AC45"/>
    <mergeCell ref="AD44:AD45"/>
    <mergeCell ref="AE44:AE45"/>
    <mergeCell ref="AC46:AC48"/>
    <mergeCell ref="AD46:AD48"/>
    <mergeCell ref="AE46:AE48"/>
    <mergeCell ref="AA17:AA23"/>
    <mergeCell ref="AB17:AB23"/>
    <mergeCell ref="AG99:AG106"/>
    <mergeCell ref="AH99:AH106"/>
    <mergeCell ref="AI99:AI106"/>
    <mergeCell ref="AJ99:AJ106"/>
    <mergeCell ref="AF97:AF98"/>
    <mergeCell ref="AG97:AG98"/>
    <mergeCell ref="AH97:AH98"/>
    <mergeCell ref="AI97:AI98"/>
    <mergeCell ref="AJ97:AJ98"/>
    <mergeCell ref="AF67:AF71"/>
    <mergeCell ref="AG67:AG71"/>
    <mergeCell ref="AH67:AH71"/>
    <mergeCell ref="AI67:AI71"/>
    <mergeCell ref="AJ67:AJ71"/>
    <mergeCell ref="AC73:AC74"/>
    <mergeCell ref="AD73:AD74"/>
    <mergeCell ref="AE73:AE74"/>
    <mergeCell ref="AF73:AF74"/>
    <mergeCell ref="AG73:AG74"/>
    <mergeCell ref="AH73:AH74"/>
    <mergeCell ref="AI73:AI74"/>
    <mergeCell ref="AJ73:AJ74"/>
  </mergeCells>
  <pageMargins left="0.7" right="0.7" top="0.75" bottom="0.75" header="0.3" footer="0.3"/>
  <pageSetup paperSize="5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LOS ANGELES BURGOS</dc:creator>
  <cp:lastModifiedBy>Control Interno2</cp:lastModifiedBy>
  <cp:lastPrinted>2021-01-06T17:35:07Z</cp:lastPrinted>
  <dcterms:created xsi:type="dcterms:W3CDTF">2020-06-24T20:15:16Z</dcterms:created>
  <dcterms:modified xsi:type="dcterms:W3CDTF">2022-01-25T22:00:17Z</dcterms:modified>
</cp:coreProperties>
</file>