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1\Plan de Accion 2021\"/>
    </mc:Choice>
  </mc:AlternateContent>
  <bookViews>
    <workbookView xWindow="0" yWindow="0" windowWidth="20460" windowHeight="5892"/>
  </bookViews>
  <sheets>
    <sheet name="FORMATO PLAN DE ACCIÓN" sheetId="25" r:id="rId1"/>
  </sheets>
  <externalReferences>
    <externalReference r:id="rId2"/>
  </externalReferences>
  <definedNames>
    <definedName name="_xlnm._FilterDatabase" localSheetId="0" hidden="1">'FORMATO PLAN DE ACCIÓN'!$A$10:$BJ$105</definedName>
    <definedName name="Conceptos_MOD" localSheetId="0">[1]Gastos_Inversión_2012!#REF!</definedName>
    <definedName name="Conceptos_MOD">[1]Gastos_Inversión_2012!#REF!</definedName>
    <definedName name="ESTRATREGICOS" localSheetId="0">#REF!</definedName>
    <definedName name="ESTRATREGICOS">#REF!</definedName>
    <definedName name="MUNICIPIOS_CHIP" localSheetId="0">#REF!</definedName>
    <definedName name="MUNICIPIOS_CHIP">#REF!</definedName>
    <definedName name="SSSS" localSheetId="0">#REF!</definedName>
    <definedName name="SSSS">#REF!</definedName>
    <definedName name="XXX" localSheetId="0">#REF!</definedName>
    <definedName name="XX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0" i="25" l="1"/>
  <c r="N105" i="25" l="1"/>
  <c r="N95" i="25"/>
  <c r="N93" i="25"/>
  <c r="N90" i="25"/>
  <c r="N85" i="25"/>
  <c r="N66" i="25"/>
  <c r="N65" i="25"/>
  <c r="N64" i="25"/>
  <c r="N63" i="25"/>
  <c r="N62" i="25"/>
  <c r="N61" i="25"/>
  <c r="N48" i="25"/>
  <c r="N28" i="25"/>
  <c r="N26" i="25"/>
  <c r="N25" i="25"/>
  <c r="N20" i="25"/>
  <c r="S105" i="25"/>
  <c r="S95" i="25"/>
  <c r="S93" i="25"/>
  <c r="S90" i="25"/>
  <c r="S85" i="25"/>
  <c r="S66" i="25"/>
  <c r="S65" i="25"/>
  <c r="S64" i="25"/>
  <c r="S63" i="25"/>
  <c r="S62" i="25"/>
  <c r="S61" i="25"/>
  <c r="S48" i="25"/>
  <c r="S30" i="25"/>
  <c r="S28" i="25"/>
  <c r="S26" i="25"/>
  <c r="S25" i="25"/>
  <c r="O95" i="25" l="1"/>
  <c r="O48" i="25"/>
  <c r="O30" i="25"/>
  <c r="O26" i="25"/>
  <c r="S20" i="25"/>
  <c r="O25" i="25"/>
  <c r="O20" i="25"/>
  <c r="N11" i="25"/>
  <c r="S11" i="25"/>
  <c r="O11" i="25"/>
  <c r="V98" i="25" l="1"/>
  <c r="AG106" i="25" l="1"/>
  <c r="AG107" i="25" l="1"/>
  <c r="O28" i="25" l="1"/>
  <c r="V95" i="25" l="1"/>
  <c r="V93" i="25"/>
  <c r="O93" i="25" s="1"/>
  <c r="O90" i="25"/>
  <c r="O85" i="25"/>
  <c r="V66" i="25"/>
  <c r="V74" i="25"/>
  <c r="O64" i="25"/>
  <c r="O65" i="25"/>
  <c r="O62" i="25"/>
  <c r="O63" i="25"/>
  <c r="O61" i="25"/>
  <c r="V56" i="25"/>
  <c r="V52" i="25"/>
  <c r="V48" i="25"/>
  <c r="O66" i="25" l="1"/>
  <c r="AL13" i="25"/>
  <c r="AJ13" i="25"/>
  <c r="AK106" i="25"/>
  <c r="AJ76" i="25"/>
  <c r="AL70" i="25"/>
  <c r="AJ70" i="25"/>
  <c r="AJ71" i="25"/>
  <c r="AJ72" i="25"/>
  <c r="AH104" i="25"/>
  <c r="AL85" i="25"/>
  <c r="AJ85" i="25"/>
  <c r="AI67" i="25"/>
  <c r="AL78" i="25" l="1"/>
  <c r="AL79" i="25"/>
  <c r="AJ78" i="25"/>
  <c r="AI58" i="25" l="1"/>
  <c r="AI38" i="25" s="1"/>
  <c r="AI28" i="25"/>
  <c r="AI49" i="25"/>
  <c r="AI50" i="25"/>
  <c r="AI30" i="25"/>
  <c r="AI106" i="25" l="1"/>
  <c r="AL38" i="25"/>
  <c r="AH58" i="25"/>
  <c r="AH106" i="25" s="1"/>
  <c r="AJ30" i="25"/>
  <c r="AJ38" i="25" l="1"/>
  <c r="AL12" i="25" l="1"/>
  <c r="AL14" i="25"/>
  <c r="AL15" i="25"/>
  <c r="AL16" i="25"/>
  <c r="AL17" i="25"/>
  <c r="AL18" i="25"/>
  <c r="AL20" i="25"/>
  <c r="AL21" i="25"/>
  <c r="AL22" i="25"/>
  <c r="AL23" i="25"/>
  <c r="AL24" i="25"/>
  <c r="AL25" i="25"/>
  <c r="AL26" i="25"/>
  <c r="AL27" i="25"/>
  <c r="AL28" i="25"/>
  <c r="AL30" i="25"/>
  <c r="AL49" i="25"/>
  <c r="AL50" i="25"/>
  <c r="AL53" i="25"/>
  <c r="AL55" i="25"/>
  <c r="AL57" i="25"/>
  <c r="AL58" i="25"/>
  <c r="AL59" i="25"/>
  <c r="AL60" i="25"/>
  <c r="AL61" i="25"/>
  <c r="AL62" i="25"/>
  <c r="AL63" i="25"/>
  <c r="AL64" i="25"/>
  <c r="AL65" i="25"/>
  <c r="AL67" i="25"/>
  <c r="AL71" i="25"/>
  <c r="AL72" i="25"/>
  <c r="AL73" i="25"/>
  <c r="AL75" i="25"/>
  <c r="AL76" i="25"/>
  <c r="AL77" i="25"/>
  <c r="AL80" i="25"/>
  <c r="AL81" i="25"/>
  <c r="AL82" i="25"/>
  <c r="AL86" i="25"/>
  <c r="AL94" i="25"/>
  <c r="AL95" i="25"/>
  <c r="AL101" i="25"/>
  <c r="AL102" i="25"/>
  <c r="AL103" i="25"/>
  <c r="AL104" i="25"/>
  <c r="AL105" i="25"/>
  <c r="AJ12" i="25"/>
  <c r="AJ14" i="25"/>
  <c r="AJ15" i="25"/>
  <c r="AJ16" i="25"/>
  <c r="AJ17" i="25"/>
  <c r="AJ18" i="25"/>
  <c r="AJ20" i="25"/>
  <c r="AJ21" i="25"/>
  <c r="AJ22" i="25"/>
  <c r="AJ23" i="25"/>
  <c r="AJ24" i="25"/>
  <c r="AJ25" i="25"/>
  <c r="AJ26" i="25"/>
  <c r="AJ27" i="25"/>
  <c r="AJ28" i="25"/>
  <c r="AJ49" i="25"/>
  <c r="AJ50" i="25"/>
  <c r="AJ53" i="25"/>
  <c r="AJ55" i="25"/>
  <c r="AJ57" i="25"/>
  <c r="AJ58" i="25"/>
  <c r="AJ59" i="25"/>
  <c r="AJ60" i="25"/>
  <c r="AJ61" i="25"/>
  <c r="AJ62" i="25"/>
  <c r="AJ63" i="25"/>
  <c r="AJ64" i="25"/>
  <c r="AJ65" i="25"/>
  <c r="AJ67" i="25"/>
  <c r="AJ73" i="25"/>
  <c r="AJ75" i="25"/>
  <c r="AJ77" i="25"/>
  <c r="AJ79" i="25"/>
  <c r="AJ80" i="25"/>
  <c r="AJ81" i="25"/>
  <c r="AJ82" i="25"/>
  <c r="AJ86" i="25"/>
  <c r="AJ94" i="25"/>
  <c r="AJ95" i="25"/>
  <c r="AJ101" i="25"/>
  <c r="AJ102" i="25"/>
  <c r="AJ103" i="25"/>
  <c r="AJ104" i="25"/>
  <c r="AJ105" i="25"/>
  <c r="AL11" i="25"/>
  <c r="AJ11" i="25"/>
  <c r="AL106" i="25" l="1"/>
  <c r="AJ106" i="25"/>
  <c r="O105" i="25"/>
  <c r="S106" i="25" l="1"/>
</calcChain>
</file>

<file path=xl/comments1.xml><?xml version="1.0" encoding="utf-8"?>
<comments xmlns="http://schemas.openxmlformats.org/spreadsheetml/2006/main">
  <authors>
    <author>JUAN FELIPE SALCEDO</author>
    <author>Windows 10</author>
  </authors>
  <commentList>
    <comment ref="AJ6" authorId="0" shapeId="0">
      <text>
        <r>
          <rPr>
            <b/>
            <sz val="9"/>
            <color indexed="81"/>
            <rFont val="Tahoma"/>
            <family val="2"/>
          </rPr>
          <t>JUAN FELIPE SALCEDO:</t>
        </r>
        <r>
          <rPr>
            <sz val="9"/>
            <color indexed="81"/>
            <rFont val="Tahoma"/>
            <family val="2"/>
          </rPr>
          <t xml:space="preserve">
Formula: Apropiacion definitiva / Registros acumulados</t>
        </r>
      </text>
    </comment>
    <comment ref="AL6" authorId="0" shapeId="0">
      <text>
        <r>
          <rPr>
            <b/>
            <sz val="9"/>
            <color indexed="81"/>
            <rFont val="Tahoma"/>
            <family val="2"/>
          </rPr>
          <t>JUAN FELIPE SALCEDO:</t>
        </r>
        <r>
          <rPr>
            <sz val="9"/>
            <color indexed="81"/>
            <rFont val="Tahoma"/>
            <family val="2"/>
          </rPr>
          <t xml:space="preserve">
Apropiacion definitiva/pagos acumulados</t>
        </r>
      </text>
    </comment>
    <comment ref="O30" authorId="1" shapeId="0">
      <text>
        <r>
          <rPr>
            <b/>
            <sz val="9"/>
            <color indexed="81"/>
            <rFont val="Tahoma"/>
            <family val="2"/>
          </rPr>
          <t>REVISAR FORMULA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57" authorId="1" shapeId="0">
      <text>
        <r>
          <rPr>
            <sz val="9"/>
            <color indexed="81"/>
            <rFont val="Tahoma"/>
            <family val="2"/>
          </rPr>
          <t xml:space="preserve">Tambien esta relacionado en el reporte de gasto como apropiación inicial.
</t>
        </r>
      </text>
    </comment>
    <comment ref="G85" authorId="1" shapeId="0">
      <text>
        <r>
          <rPr>
            <sz val="14"/>
            <color indexed="81"/>
            <rFont val="Tahoma"/>
            <family val="2"/>
          </rPr>
          <t xml:space="preserve"> LA META NO SE ENCUENTRA PROGRAMANA PARA EL 2021</t>
        </r>
        <r>
          <rPr>
            <b/>
            <sz val="9"/>
            <color indexed="81"/>
            <rFont val="Tahoma"/>
            <family val="2"/>
          </rPr>
          <t xml:space="preserve">
R/ Se programa ya que en el 2020 no se logra ejecutar, es por ello que para el 2021 se reprograma.</t>
        </r>
      </text>
    </comment>
    <comment ref="M85" authorId="0" shapeId="0">
      <text>
        <r>
          <rPr>
            <b/>
            <sz val="9"/>
            <color indexed="81"/>
            <rFont val="Tahoma"/>
            <family val="2"/>
          </rPr>
          <t>JUAN FELIPE SALCEDO:</t>
        </r>
        <r>
          <rPr>
            <sz val="9"/>
            <color indexed="81"/>
            <rFont val="Tahoma"/>
            <family val="2"/>
          </rPr>
          <t xml:space="preserve">
no se cumplio en el 2020, por ello s eprograma para el 2021
</t>
        </r>
      </text>
    </comment>
    <comment ref="AK94" authorId="1" shapeId="0">
      <text>
        <r>
          <rPr>
            <b/>
            <sz val="9"/>
            <color indexed="81"/>
            <rFont val="Tahoma"/>
            <family val="2"/>
          </rPr>
          <t>VERIFICAR VALORES!!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<sst xmlns="http://schemas.openxmlformats.org/spreadsheetml/2006/main" count="815" uniqueCount="214">
  <si>
    <t>EJE</t>
  </si>
  <si>
    <t>PROGRAMA</t>
  </si>
  <si>
    <t xml:space="preserve">SUBPROGRAMA </t>
  </si>
  <si>
    <t>Unidad de Medición</t>
  </si>
  <si>
    <t xml:space="preserve">Línea Base </t>
  </si>
  <si>
    <t>Meta Plan</t>
  </si>
  <si>
    <t>VIGENCIA:</t>
  </si>
  <si>
    <t>PLAN DE ACCION DEL SECTOR:</t>
  </si>
  <si>
    <t>Pond %</t>
  </si>
  <si>
    <t>INDICADOR</t>
  </si>
  <si>
    <t>TIPO DE META Incremento, Reducción o Mantenimiento</t>
  </si>
  <si>
    <t>PROGRAMACIÓN/EJECUCIÓN</t>
  </si>
  <si>
    <t>PROGRAMACION META</t>
  </si>
  <si>
    <t>AVANCE TRIMESTRAL DE ACTIVIDAD</t>
  </si>
  <si>
    <t>FECHA TERMINACIÓN DE LA ACTIVIDAD</t>
  </si>
  <si>
    <t xml:space="preserve">DESCRIPCIÓN DE EJECUCÍON </t>
  </si>
  <si>
    <t>MEDIOS DE VERIFICACIÓN</t>
  </si>
  <si>
    <t>PROYECTO</t>
  </si>
  <si>
    <t>RECURSOS</t>
  </si>
  <si>
    <t xml:space="preserve">SECRETARIA RESPONSABLE </t>
  </si>
  <si>
    <t>FUNCIONARIO (S) RESPONSABLE (S)</t>
  </si>
  <si>
    <t>OBSERVACIONES</t>
  </si>
  <si>
    <t>% DE EJECUCION TOTAL</t>
  </si>
  <si>
    <t>NOMBRE DE PROYECTO</t>
  </si>
  <si>
    <t>VIABILIADAD</t>
  </si>
  <si>
    <t>CODIGO</t>
  </si>
  <si>
    <t>NOMBRE</t>
  </si>
  <si>
    <t>APROPIACION INICIAL</t>
  </si>
  <si>
    <t>%</t>
  </si>
  <si>
    <t>Trim I</t>
  </si>
  <si>
    <t>Trim II</t>
  </si>
  <si>
    <t>Trim III</t>
  </si>
  <si>
    <t>Trim IV</t>
  </si>
  <si>
    <t>FILTROS</t>
  </si>
  <si>
    <t>APROPIACION DEFINITIVA TRIM IV</t>
  </si>
  <si>
    <t xml:space="preserve"> </t>
  </si>
  <si>
    <t>BIENESTAR SOCIAL</t>
  </si>
  <si>
    <t>PAGOS ACUMULADOS</t>
  </si>
  <si>
    <t>CANTIDAD PROGRAMADA 2021</t>
  </si>
  <si>
    <t>AVANCE REAL 2021</t>
  </si>
  <si>
    <t>REGISTROS TRIM I</t>
  </si>
  <si>
    <t>YUMBO EDUCADO</t>
  </si>
  <si>
    <t>Creemos en la infraestructura artística y cultural de Yumbo</t>
  </si>
  <si>
    <t>Número de equipamientos artísticos y culturales, mejorados y dotados.</t>
  </si>
  <si>
    <t>Número de equipamientos artísticos y culturales, construidos.</t>
  </si>
  <si>
    <t>Creemos en un territorio de conservación y salvaguardia del patrimonio cultural de Yumbo</t>
  </si>
  <si>
    <t>Jornadas de Promoción del Patrimonio material e inmaterial, desarrolladas.</t>
  </si>
  <si>
    <t>Número de Instituciones educativas públicas, con socialización de la Ley de gestión, protección y salvaguarda del patrimonio cultural.</t>
  </si>
  <si>
    <t>Número de procesos de formación patrimonial, desarrollados.</t>
  </si>
  <si>
    <t>Creemos en la formación y capacitación artística y cultural de los Yumbeños</t>
  </si>
  <si>
    <t xml:space="preserve">Número de programas de formación técnica laboral de la escuela de artes integradas, creados. </t>
  </si>
  <si>
    <t xml:space="preserve">Número de talleres de formación artística, desarrollados. </t>
  </si>
  <si>
    <t xml:space="preserve">Número de procesos de fortalecimiento y promoción artística y cultural, implementados. </t>
  </si>
  <si>
    <t>Creemos en el fomento y la difusión artística y cultural para los Yumbeños</t>
  </si>
  <si>
    <t>Número de Encuentros Nacionales de Danzas, realizados.</t>
  </si>
  <si>
    <t xml:space="preserve">Número de Encuentros Nacionales de Intérpretes de Música Colombiana, realizados.  </t>
  </si>
  <si>
    <t>Número Encuentros Nacionales de Teatro, realizados.</t>
  </si>
  <si>
    <t>Número Encuentros de Bandas Músico Marciales, realizados.</t>
  </si>
  <si>
    <t>Número Estímulos para fomentar la economía naranja, otorgados.</t>
  </si>
  <si>
    <t>Número Programas con enfoque poblacional para la promoción, circulación artística y cultural, implementados.</t>
  </si>
  <si>
    <t>Plan Decenal de Cultura, actualizado.</t>
  </si>
  <si>
    <t>Número de Planes de economía naranja con enfoque territorial y poblacional, formulados e implementados.</t>
  </si>
  <si>
    <t>Número de Consejos municipales de Cultura, conformados.</t>
  </si>
  <si>
    <t>Convenio de cooperación internacional para el desarrollo y la promoción del talento cultural, implementado.</t>
  </si>
  <si>
    <t>Convocatoria de estímulos para la promoción de la creación artística y cultural, realizada.</t>
  </si>
  <si>
    <t>Creemos en espacios para el desarrollo de la creatividad: Bibliotecas y espacios para el crecimiento de los Yumbeños</t>
  </si>
  <si>
    <t>Servicios mejorados en las bibliotecas públicas encaminadas al programa nacional "Leer es mi cuento".</t>
  </si>
  <si>
    <t>Número de procesos de descentralización para fortalecer hábitos de lectura y escritura, desarrollados.</t>
  </si>
  <si>
    <t>Número de Concursos Municipales de Cuento Literario, desarrollados.</t>
  </si>
  <si>
    <t>Número</t>
  </si>
  <si>
    <t>MM</t>
  </si>
  <si>
    <t>MI</t>
  </si>
  <si>
    <t>N/A</t>
  </si>
  <si>
    <t>Realizar 3 mantenimiento preventivo y/o correctivo al sistema de aires acondicionados a crago del IMCY</t>
  </si>
  <si>
    <t>Diciembre</t>
  </si>
  <si>
    <t xml:space="preserve"> Adecuaciones del  1,  2 y 3 piso del edificio humedades, pintura y necesidades sanitarias.</t>
  </si>
  <si>
    <t>Enecrramiento del centro cultural de Yumbo</t>
  </si>
  <si>
    <t>Mejoramiento del desempeño de las  Redes de Telecomunicaciones  del IMCY</t>
  </si>
  <si>
    <t>Mejorar la vigilancia y monitoreo de la entidad mediante camaras de seguridad. Centro cultural</t>
  </si>
  <si>
    <t xml:space="preserve">Noviembre </t>
  </si>
  <si>
    <t>Desarrollar 1 actividad para la celebracion del mes del patrimonio. " 5ta Feria del patrimonio Yumbo"</t>
  </si>
  <si>
    <t>Realizar 1 Festival gostpel en el marco de la Semana Santa IMCY-2021 ()</t>
  </si>
  <si>
    <t>Realizar 1 actividad de conmemoracion del 20 de Julio</t>
  </si>
  <si>
    <t>Realizar 4 jornadas de sensibilización y promoción de museos, con el fin de unir lazos ancestrales y recuperar el tejido social del Municipio de Yumbo.</t>
  </si>
  <si>
    <t>Realizar 1 actividad de conmemoracion del 7 agosto.</t>
  </si>
  <si>
    <t>Agosto</t>
  </si>
  <si>
    <t>Realizar 13 actividades para la socializacion de la ley de gestion, proteccion y salvaguardia del patrimonio cultural En las instituciones educativas.</t>
  </si>
  <si>
    <t>Realizar 5 Procesos de capacitacion  sobre el patrimonio Cultural del Municipio de Yumbo con enfoque poblacional.</t>
  </si>
  <si>
    <t xml:space="preserve">Brindar apoyo institucional en el fortalecimiento y desarrollo de la formación tecnica laboral en interprentacion instrumental de la escuela de artes integradas. </t>
  </si>
  <si>
    <t>Desarrolla  1 programa tecnico laboral en Danza Contemporánea</t>
  </si>
  <si>
    <t>1. Desarrollar 2 Talleres Anual de Danza folclorica</t>
  </si>
  <si>
    <t>2. Desarrollar 2 Talleres anuales de Moderna</t>
  </si>
  <si>
    <t>3. Desarrollar 2 Talleres anuales de Percusion Antillana</t>
  </si>
  <si>
    <t>4. Desarrollar 2 Talleres anuales de Bateria</t>
  </si>
  <si>
    <t>5. Desarrollar 2 Talleres anuales de Flauta</t>
  </si>
  <si>
    <t>6. Desarrollar 2 Talleres anuales de Tecnica Vocal</t>
  </si>
  <si>
    <t>7. Desarrollar 2 Talleres anuales de Guitarra</t>
  </si>
  <si>
    <t>8. Desarrollar 2 Talleres anuales de Bajo</t>
  </si>
  <si>
    <t>9. Desarrollar 2 Talleres anuales de Trompeta</t>
  </si>
  <si>
    <t>10. Desarrollar 2 Talleres anuales de Saxofon y clarinete</t>
  </si>
  <si>
    <t>11. Desarrollar 2 Talleres anuales de Teatro</t>
  </si>
  <si>
    <t>12. Desarrollar 2 Talleres anuales de Organeta</t>
  </si>
  <si>
    <t>13. Desarrollar 2 Talleres anuales de Dibujo y Pintura</t>
  </si>
  <si>
    <t>14. Desarrollar 2 Talleres anuales de Violin</t>
  </si>
  <si>
    <t>15. Desarrollar 2 Talleres anuales de Preballet</t>
  </si>
  <si>
    <t>16. Desarrollar 2 Talleres anuales de Manualidades</t>
  </si>
  <si>
    <t>17. Desarrollar 2 Talleres anuales de Fotografia</t>
  </si>
  <si>
    <t>18. Desarrollar 2 Talleres anuales de percucion folclorica</t>
  </si>
  <si>
    <t>1, Desarrollar el 100% del procesos de fortalecimiento formativo mediante seguimiento y control.</t>
  </si>
  <si>
    <t>1,1 Realizar 4 jornadas de seguimiento y evaluacion para el proceso de formacion en artes integradas.</t>
  </si>
  <si>
    <t>1,2 Realizar 4 jornadas de seguimiento y evaluacion para el proceso de talles artisticos.</t>
  </si>
  <si>
    <t>2, Desarrollar el 100% del proceso de fortalecimento formativo mediante el garantizar insumos para la formacion de artes integradas y practicas artisticas.</t>
  </si>
  <si>
    <t>2,1 Realizar mantenimiento al 100% de instrumentos musicales y mobiliario que se prioricen.</t>
  </si>
  <si>
    <t>Mayo</t>
  </si>
  <si>
    <t>3 Desarrollar el 100% del proceso de promocion institucional en los procesos de formacion en artes integradas y practicas artisticas.</t>
  </si>
  <si>
    <t xml:space="preserve">3.1 Realizar 2 muestras artisticas para los estudiantes de los talleres de formacion </t>
  </si>
  <si>
    <t>Julio - Diciembre</t>
  </si>
  <si>
    <t>Realizar 1 Edición Especial Encuentro Nacionales de Danzas "Nuestra Tierra - IMCY 2021"</t>
  </si>
  <si>
    <t>Realizar Segunda Edición Especial Encuentro Nacionales de Intérpretes de Música Colombiana "Julio Cesar Garcia Ayala" 2021</t>
  </si>
  <si>
    <t>Noviembre</t>
  </si>
  <si>
    <t>Realizar el VIII Encuentro nacional de Teatro - IMCY 2021</t>
  </si>
  <si>
    <t>Realizar 1 Encuentro de Bandas Musico Marciales IMCY-2021</t>
  </si>
  <si>
    <t>Abril</t>
  </si>
  <si>
    <t>Realiza la Conformacion de 1 Empresa Cultural.</t>
  </si>
  <si>
    <t xml:space="preserve">1. Desarrollar el 100% del componente de Difusion y promocion Institucional </t>
  </si>
  <si>
    <t>1.1 Realizar 20 actualizaciones a las  carteleras Informativas institucionales del IMCY</t>
  </si>
  <si>
    <t>1.2  Realizar 44 actualizaciones a las  la pagina web institucional del IMCY.</t>
  </si>
  <si>
    <t xml:space="preserve">1.3. Emitr 50 boletines de prensa anuales </t>
  </si>
  <si>
    <t>1.4. Desarrollar 1 informe de evaluacion sobre la gestion de comunicacion del Instituto (Encuestas de Comunicacion aplicada en diferentes Actividades misionales)</t>
  </si>
  <si>
    <t>1.5 Apoyar 24 programas radiales (Noti-Cultural) donde se promociona los eventos y actividades de interés cultural del Municipio de Yumbo</t>
  </si>
  <si>
    <t>1.6 Realizar 36 acciones para la difusion de las actividades que desarrolla el instituto municipal de cultura.</t>
  </si>
  <si>
    <t>1,7. Realizar 3  comerciales para la promocion institucional.</t>
  </si>
  <si>
    <t>2, Desarrollar el 100% del componente de circulacion y promocion artistica y cultural.</t>
  </si>
  <si>
    <t>2,1 Generar 15 Espacios culturales para la circulacion de los artistas municipales (Ambiental, socio familiar y ciudadana)</t>
  </si>
  <si>
    <t>2,2 Apoyar  3 Encuentros de melomanos.</t>
  </si>
  <si>
    <t>2,3 Desarrollar 8 actividades de cultura ciudadana</t>
  </si>
  <si>
    <t>2,4 Desarrollar 1 actividad para promocionar la salsa en nuestro municipio (BAILALO)</t>
  </si>
  <si>
    <t>2,5 Desarrollar el  XV  Concurso Nacional de Danzas en Pareja - IMCY 2021</t>
  </si>
  <si>
    <t>Desarrollar 1 proceso artistico  para la reactivacion del sector Musical por medio de la activdad denominada cultura a la comuna IMCY-2021</t>
  </si>
  <si>
    <t>Desarrollar 1 plan de economia naranja para los yumbeños.</t>
  </si>
  <si>
    <t>Realizar 1 convocatoria de estimulos "Creemos en la reactivacion cultural IMCY 2021 "</t>
  </si>
  <si>
    <t>1/ Fortalecer el 100 % del servicio de Préstamo externo y Consulta en sala</t>
  </si>
  <si>
    <t>1,1 Realizar sensibilización permanente a los usuarios sobre el cuidado de los libros y herramientas de consulta bibliotecaria.</t>
  </si>
  <si>
    <t>1. Desarrollar  2 actividad para la promocion de lectura  en la primera infancia</t>
  </si>
  <si>
    <t>1.1 Realizar 9 actividades de "goticas de lectura" en la biblioteca</t>
  </si>
  <si>
    <t>1.2 Realizar 9 actividades de "Visitas guiadas" en la biblioteca</t>
  </si>
  <si>
    <t>2, Mantener las actividades de lectura estipúladas por el programa nacional de lectura "Leer es mi cuento"</t>
  </si>
  <si>
    <t xml:space="preserve">2.1 Realizar 9 actividades de "Lectura en voz alta" </t>
  </si>
  <si>
    <t>2.2 Realizar 9 actividades de "La hora del cuento" en la biblioteca.</t>
  </si>
  <si>
    <t>2,3. Desarrollar 3 Jornadas de Tertulias Literaria</t>
  </si>
  <si>
    <t>2,4. Desarrollar 1 actividad para la celebracion del  Dia del idioma y dia internaconal del libro y derechos de autor</t>
  </si>
  <si>
    <t>2,5 Realizar 1 actividad de vacaciones creativas fin de año.</t>
  </si>
  <si>
    <t>3 Desarrollar  5 servicios continuos, dirigidos a facilitar el acceso a la informacion academica y de ocio  mediante recursos  fisicos y digitales</t>
  </si>
  <si>
    <t xml:space="preserve"> Desarrollar el 25 Concurso anual del cuento literario. </t>
  </si>
  <si>
    <t xml:space="preserve">Cubrir el 100% de las mejoras necesarias requeridas por el Instituto para su funcionalidad (daños ocasionales y reparaciones locativas necesarias no programadas) </t>
  </si>
  <si>
    <t>Fortalecimiento de la diversidad de expresiones culturales y la economía creativa mediante estrategias de Fomento y Difusión  artística y cultural del Municipio de Yumbo.</t>
  </si>
  <si>
    <t>Adecuación, Dotación  y  Mantenimiento de la Infraestructura  artística y cultural generando desarrollo y fortalecimiento de todas las actividades culturales del Municipio de Yumbo.</t>
  </si>
  <si>
    <t>Implementación  de estrategias  de formación y capacitación artística y cultural para la reconstrucción del tejido social del Municipio de Yumbo</t>
  </si>
  <si>
    <t>Fortalecimiento de las estrategias de la Biblioteca Pública Municipal para garantizar el libre acceso a la información y a la lectura en la comunidad del Municipio de Yumbo</t>
  </si>
  <si>
    <t>Implementar estrategias para la Gestión, protección y salvaguardia del patrimonio cultural  material e inmaterial del Municipio De Yumbo.</t>
  </si>
  <si>
    <t>04.33.3301.1603.3301068.200036.2.3.3.05.09.001.08</t>
  </si>
  <si>
    <t>RP. Entidades del gobierno general</t>
  </si>
  <si>
    <t>04.33.3301.1603.3301068.200036.2.3.3.05.09.001.09</t>
  </si>
  <si>
    <t>EST. Entidades del gobierno general</t>
  </si>
  <si>
    <t>04.33.3301.1603.3301068.200036.2.3.3.05.09.001.12</t>
  </si>
  <si>
    <t>RP.SDO/2020 Entidades del gobierno general</t>
  </si>
  <si>
    <t>04.33.3302.1603.3302049.200037.2.3.3.05.09.001.10</t>
  </si>
  <si>
    <t>04.33.3302.1603.3302049.200037.2.3.3.05.09.001.15</t>
  </si>
  <si>
    <t>04.33.3301.1603.3301087.200034.2.3.3.05.09.001.14</t>
  </si>
  <si>
    <t>04.33.3301.1603.3301087.200034.2.3.3.05.09.001.05</t>
  </si>
  <si>
    <t>04.33.3301.1603.3301053.200033.2.3.3.05.09.001.03</t>
  </si>
  <si>
    <t>04.33.3301.1603.3301053.200033.2.3.3.05.09.001.01</t>
  </si>
  <si>
    <t>SGPCUL.Entidades del gobierno general</t>
  </si>
  <si>
    <t>04.33.3301.1603.3301053.200033.2.3.3.05.09.001.02</t>
  </si>
  <si>
    <t>04.33.3301.1603.3301053.200033.2.3.3.05.09.001.11</t>
  </si>
  <si>
    <t>04.33.3301.1603.3301071.200033.2.3.3.05.09.001.04</t>
  </si>
  <si>
    <t>04.33.3301.1603.3301085.200054.2.3.3.05.09.001.06</t>
  </si>
  <si>
    <t>04.33.3301.1603.3301085.200054.2.3.3.05.09.001.07</t>
  </si>
  <si>
    <t>EST.Entidades del gobierno general</t>
  </si>
  <si>
    <t>04.33.3301.1603.3301085.200054.2.3.3.05.09.001.13</t>
  </si>
  <si>
    <t>IMCY</t>
  </si>
  <si>
    <t>Pablo Daniel Patiño Quijano</t>
  </si>
  <si>
    <t>05.33.3301.1603.3301087.200034.2.3.2.02.02.009.33.01.01.01</t>
  </si>
  <si>
    <t>RA. 91124. Servicios de la aministración pública relacionados con la recreación, la cultura y la religión</t>
  </si>
  <si>
    <t xml:space="preserve"> INFORME DE SUPERVISION Y SEGUIMIENTO DE CONTRATOS DE PRESTACIÓN DE SERVICIOS 
FO-GH-06
</t>
  </si>
  <si>
    <t>Se desarrollaron labores de diagnostico general para l ageneracion de actividades de rehabilitacion, mejoramiento y manteniemintos correctivos y preventivos de la insfraestructura artistica y cultural.</t>
  </si>
  <si>
    <t>julio</t>
  </si>
  <si>
    <t>Octubre</t>
  </si>
  <si>
    <t>Julio</t>
  </si>
  <si>
    <t>Diembre</t>
  </si>
  <si>
    <t>3,2 Desarrollar 2 procesos de extencion de talleres para la promocion Artistica y cultural (Banda sinfonica - Banda Musico Marcial)</t>
  </si>
  <si>
    <t xml:space="preserve"> INFORME DE SUPERVISION Y SEGUIMIENTO DE CONTRATOS DE PRESTACIÓN DE SERVICIOS 
FO-GH-06</t>
  </si>
  <si>
    <t>Se desarrollaron actividades de programacion y planeacion para la ejecucion de las actividades pertinentes para la vigencia .</t>
  </si>
  <si>
    <t>Se realiza planeacion y programacion de acciones y PEI con el fin de garantizar clases en modalidad  alternancia para la formacion tecnica laboral.</t>
  </si>
  <si>
    <t>Se Establecieron Diagnoticos en la programacion de la modalidad artistica para el semestre, generando estrategias digitales y/o virtuales para el desarrollo de este taller artistico, y garantizar inscripciones.</t>
  </si>
  <si>
    <t>Esta actividad se compone de la actividad 1,1 y 1,2</t>
  </si>
  <si>
    <t>Esta actividad se compone de la actividad 2,1 y 2,2 y 2,3</t>
  </si>
  <si>
    <t>2,2 Dotación de mobiliario para la formacion y capacitacion artitstica que lo requieran.</t>
  </si>
  <si>
    <t>2,3 Realizar 1 dotacion de instrumentos musicales a los programas y procesos de formacion artisticos que lo requiera.</t>
  </si>
  <si>
    <t>Se realiza planeacion y programacion de actividades para el cumplimiento de las actividades de Talleres establecidos por los planes proyectos y programas institucionales.</t>
  </si>
  <si>
    <t>Se realiza planeacion y programacion de actividades para el cumplimiento de las actividades de Escuela establecidos por los planes proyectos y programas institucionales.</t>
  </si>
  <si>
    <t>3.3 Realizar 1 actividad para el encuentro de egresados.</t>
  </si>
  <si>
    <t>3.4 Realizar 1 Audicion  artisticas para los estudiantes de la Escuela de Artes Integradas.</t>
  </si>
  <si>
    <t>Se desempeñaron labores de planeacion para la ejecucion de la actividad de forma virtual.</t>
  </si>
  <si>
    <t>Se Ejecutaron tareas de acondicionamiento de espacios adecuados y limpios, con el fin de garantizar y prestar  los servicios bibliotecario.</t>
  </si>
  <si>
    <t>2021-768920043
   2021-768920043-1</t>
  </si>
  <si>
    <t>2021-768920051
2021-768920051-1</t>
  </si>
  <si>
    <t>2021-768920046
2021-768920046-1</t>
  </si>
  <si>
    <t>2021-768920050
2021-768920050-1</t>
  </si>
  <si>
    <t>2021-768920045
2021-768920045-1</t>
  </si>
  <si>
    <t>EJECUCION TRIMESTRE I DE META</t>
  </si>
  <si>
    <t>EJECUCION TRIMESTRE II DE META</t>
  </si>
  <si>
    <t>EJECUCION TRIMESTRE III DE META</t>
  </si>
  <si>
    <t>EJECUCION TRIMESTRE IV DE META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</si>
</sst>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$&quot;\ * #,##0.00_);_(&quot;$&quot;\ * \(#,##0.00\);_(&quot;$&quot;\ * &quot;-&quot;??_);_(@_)"/>
    <numFmt numFmtId="167" formatCode="d\-m;@"/>
    <numFmt numFmtId="168" formatCode="_-[$$-240A]\ * #,##0_-;\-[$$-240A]\ * #,##0_-;_-[$$-240A]\ * &quot;-&quot;??_-;_-@_-"/>
    <numFmt numFmtId="169" formatCode="_-* #,##0.00\ _€_-;\-* #,##0.00\ _€_-;_-* &quot;-&quot;??\ _€_-;_-@_-"/>
    <numFmt numFmtId="170" formatCode="_-&quot;$&quot;\ * #,##0_-;\-&quot;$&quot;\ * #,##0_-;_-&quot;$&quot;\ * &quot;-&quot;??_-;_-@_-"/>
  </numFmts>
  <fonts count="1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color indexed="81"/>
      <name val="Tahoma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5">
    <xf numFmtId="0" fontId="0" fillId="0" borderId="0"/>
    <xf numFmtId="0" fontId="5" fillId="0" borderId="0"/>
    <xf numFmtId="164" fontId="8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5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276">
    <xf numFmtId="0" fontId="0" fillId="0" borderId="0" xfId="0"/>
    <xf numFmtId="0" fontId="1" fillId="2" borderId="1" xfId="0" applyFont="1" applyFill="1" applyBorder="1" applyAlignment="1"/>
    <xf numFmtId="0" fontId="2" fillId="2" borderId="3" xfId="0" applyFont="1" applyFill="1" applyBorder="1"/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wrapText="1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wrapText="1"/>
    </xf>
    <xf numFmtId="0" fontId="2" fillId="2" borderId="5" xfId="0" applyFont="1" applyFill="1" applyBorder="1" applyAlignment="1">
      <alignment vertical="center"/>
    </xf>
    <xf numFmtId="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6" fillId="4" borderId="2" xfId="1" applyFont="1" applyFill="1" applyBorder="1" applyAlignment="1" applyProtection="1">
      <alignment horizontal="center" vertical="center" wrapText="1"/>
      <protection locked="0"/>
    </xf>
    <xf numFmtId="0" fontId="6" fillId="4" borderId="4" xfId="0" applyFont="1" applyFill="1" applyBorder="1" applyAlignment="1" applyProtection="1">
      <alignment horizontal="center" vertical="center" wrapText="1"/>
      <protection locked="0"/>
    </xf>
    <xf numFmtId="9" fontId="6" fillId="4" borderId="2" xfId="0" applyNumberFormat="1" applyFont="1" applyFill="1" applyBorder="1" applyAlignment="1" applyProtection="1">
      <alignment horizontal="center" vertical="center" wrapText="1"/>
      <protection locked="0"/>
    </xf>
    <xf numFmtId="167" fontId="5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vertical="center" wrapText="1"/>
      <protection locked="0"/>
    </xf>
    <xf numFmtId="0" fontId="6" fillId="4" borderId="2" xfId="0" applyFont="1" applyFill="1" applyBorder="1" applyAlignment="1" applyProtection="1">
      <alignment vertical="center" wrapText="1"/>
      <protection locked="0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168" fontId="5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7" fillId="4" borderId="0" xfId="0" applyFont="1" applyFill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6" fillId="3" borderId="8" xfId="1" applyFont="1" applyFill="1" applyBorder="1" applyAlignment="1" applyProtection="1">
      <alignment horizontal="center" vertical="center" wrapText="1"/>
      <protection locked="0"/>
    </xf>
    <xf numFmtId="9" fontId="6" fillId="3" borderId="2" xfId="1" applyNumberFormat="1" applyFont="1" applyFill="1" applyBorder="1" applyAlignment="1" applyProtection="1">
      <alignment horizontal="center" vertical="center" wrapText="1"/>
      <protection locked="0"/>
    </xf>
    <xf numFmtId="9" fontId="6" fillId="3" borderId="2" xfId="0" applyNumberFormat="1" applyFont="1" applyFill="1" applyBorder="1" applyAlignment="1" applyProtection="1">
      <alignment horizontal="center" vertical="center" wrapText="1"/>
      <protection locked="0"/>
    </xf>
    <xf numFmtId="168" fontId="5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>
      <alignment horizontal="center" vertical="center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6" fillId="3" borderId="2" xfId="1" applyFont="1" applyFill="1" applyBorder="1" applyAlignment="1" applyProtection="1">
      <alignment horizontal="center" vertical="center" wrapText="1"/>
      <protection locked="0"/>
    </xf>
    <xf numFmtId="167" fontId="5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9" fontId="2" fillId="0" borderId="1" xfId="13" applyFont="1" applyFill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13" fillId="0" borderId="1" xfId="0" applyFont="1" applyFill="1" applyBorder="1" applyAlignment="1">
      <alignment horizontal="left" vertical="top" wrapText="1"/>
    </xf>
    <xf numFmtId="0" fontId="2" fillId="0" borderId="4" xfId="0" quotePrefix="1" applyFont="1" applyFill="1" applyBorder="1" applyAlignment="1" applyProtection="1">
      <alignment horizontal="left" vertical="top" wrapText="1"/>
      <protection locked="0"/>
    </xf>
    <xf numFmtId="44" fontId="2" fillId="0" borderId="9" xfId="14" applyFont="1" applyFill="1" applyBorder="1" applyAlignment="1" applyProtection="1">
      <alignment horizontal="left" vertical="top" wrapText="1"/>
      <protection locked="0"/>
    </xf>
    <xf numFmtId="44" fontId="13" fillId="0" borderId="1" xfId="14" applyFont="1" applyFill="1" applyBorder="1" applyAlignment="1">
      <alignment horizontal="left" vertical="top" wrapText="1"/>
    </xf>
    <xf numFmtId="44" fontId="2" fillId="0" borderId="1" xfId="14" applyFont="1" applyFill="1" applyBorder="1" applyAlignment="1">
      <alignment horizontal="center" vertical="center" wrapText="1"/>
    </xf>
    <xf numFmtId="44" fontId="2" fillId="0" borderId="16" xfId="14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44" fontId="2" fillId="0" borderId="1" xfId="14" applyFont="1" applyFill="1" applyBorder="1" applyAlignment="1" applyProtection="1">
      <alignment horizontal="left" vertical="top" wrapText="1"/>
      <protection locked="0"/>
    </xf>
    <xf numFmtId="0" fontId="2" fillId="0" borderId="1" xfId="0" quotePrefix="1" applyFont="1" applyFill="1" applyBorder="1" applyAlignment="1" applyProtection="1">
      <alignment horizontal="left" vertical="top" wrapText="1"/>
      <protection locked="0"/>
    </xf>
    <xf numFmtId="44" fontId="2" fillId="0" borderId="4" xfId="14" applyFont="1" applyFill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>
      <alignment vertical="center"/>
    </xf>
    <xf numFmtId="9" fontId="2" fillId="0" borderId="4" xfId="13" applyFont="1" applyFill="1" applyBorder="1" applyAlignment="1" applyProtection="1">
      <alignment horizontal="center" vertical="center" wrapText="1"/>
      <protection locked="0"/>
    </xf>
    <xf numFmtId="0" fontId="2" fillId="0" borderId="9" xfId="0" quotePrefix="1" applyFont="1" applyFill="1" applyBorder="1" applyAlignment="1" applyProtection="1">
      <alignment horizontal="left" vertical="top" wrapText="1"/>
      <protection locked="0"/>
    </xf>
    <xf numFmtId="0" fontId="13" fillId="0" borderId="1" xfId="0" quotePrefix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vertical="center" wrapText="1"/>
    </xf>
    <xf numFmtId="44" fontId="2" fillId="0" borderId="9" xfId="14" applyFont="1" applyFill="1" applyBorder="1" applyAlignment="1">
      <alignment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4" fontId="5" fillId="0" borderId="1" xfId="14" applyFont="1" applyFill="1" applyBorder="1" applyAlignment="1">
      <alignment horizontal="center" vertical="center" wrapText="1"/>
    </xf>
    <xf numFmtId="44" fontId="5" fillId="0" borderId="9" xfId="14" applyFont="1" applyFill="1" applyBorder="1" applyAlignment="1">
      <alignment vertical="center" wrapText="1"/>
    </xf>
    <xf numFmtId="44" fontId="5" fillId="0" borderId="4" xfId="14" applyFont="1" applyFill="1" applyBorder="1" applyAlignment="1" applyProtection="1">
      <alignment horizontal="left" vertical="top" wrapText="1"/>
      <protection locked="0"/>
    </xf>
    <xf numFmtId="44" fontId="5" fillId="0" borderId="1" xfId="14" applyFont="1" applyFill="1" applyBorder="1" applyAlignment="1" applyProtection="1">
      <alignment horizontal="left" vertical="top" wrapText="1"/>
      <protection locked="0"/>
    </xf>
    <xf numFmtId="44" fontId="5" fillId="0" borderId="9" xfId="14" applyFont="1" applyFill="1" applyBorder="1" applyAlignment="1" applyProtection="1">
      <alignment horizontal="left" vertical="top" wrapText="1"/>
      <protection locked="0"/>
    </xf>
    <xf numFmtId="44" fontId="14" fillId="0" borderId="1" xfId="14" applyFont="1" applyFill="1" applyBorder="1" applyAlignment="1">
      <alignment horizontal="left" vertical="top" wrapText="1"/>
    </xf>
    <xf numFmtId="170" fontId="5" fillId="0" borderId="1" xfId="14" applyNumberFormat="1" applyFont="1" applyFill="1" applyBorder="1" applyAlignment="1">
      <alignment horizontal="center" vertical="center" wrapText="1"/>
    </xf>
    <xf numFmtId="44" fontId="5" fillId="0" borderId="2" xfId="14" applyFont="1" applyFill="1" applyBorder="1" applyAlignment="1">
      <alignment vertical="center" wrapText="1"/>
    </xf>
    <xf numFmtId="44" fontId="2" fillId="0" borderId="6" xfId="14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9" fontId="13" fillId="0" borderId="1" xfId="13" applyFont="1" applyFill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Fill="1" applyBorder="1" applyAlignment="1">
      <alignment horizontal="left" vertical="center" wrapText="1"/>
    </xf>
    <xf numFmtId="44" fontId="5" fillId="0" borderId="4" xfId="14" applyFont="1" applyFill="1" applyBorder="1" applyAlignment="1" applyProtection="1">
      <alignment horizontal="center" vertical="center" wrapText="1"/>
      <protection locked="0"/>
    </xf>
    <xf numFmtId="9" fontId="5" fillId="0" borderId="4" xfId="13" applyFont="1" applyFill="1" applyBorder="1" applyAlignment="1" applyProtection="1">
      <alignment horizontal="center" vertical="center" wrapText="1"/>
      <protection locked="0"/>
    </xf>
    <xf numFmtId="9" fontId="5" fillId="0" borderId="3" xfId="13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>
      <alignment horizontal="center" vertical="center" wrapText="1"/>
    </xf>
    <xf numFmtId="44" fontId="5" fillId="0" borderId="1" xfId="14" applyFont="1" applyFill="1" applyBorder="1" applyAlignment="1" applyProtection="1">
      <alignment horizontal="center" vertical="center" wrapText="1"/>
      <protection locked="0"/>
    </xf>
    <xf numFmtId="44" fontId="14" fillId="0" borderId="1" xfId="14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44" fontId="5" fillId="0" borderId="16" xfId="14" applyFont="1" applyFill="1" applyBorder="1" applyAlignment="1">
      <alignment horizontal="center" vertical="center" wrapText="1"/>
    </xf>
    <xf numFmtId="9" fontId="5" fillId="0" borderId="16" xfId="13" applyFont="1" applyFill="1" applyBorder="1" applyAlignment="1">
      <alignment horizontal="center" vertical="center" wrapText="1"/>
    </xf>
    <xf numFmtId="9" fontId="5" fillId="0" borderId="20" xfId="13" applyFont="1" applyFill="1" applyBorder="1" applyAlignment="1">
      <alignment horizontal="center" vertical="center" wrapText="1"/>
    </xf>
    <xf numFmtId="9" fontId="5" fillId="0" borderId="6" xfId="13" applyFont="1" applyFill="1" applyBorder="1" applyAlignment="1" applyProtection="1">
      <alignment horizontal="center" vertical="center" wrapText="1"/>
      <protection locked="0"/>
    </xf>
    <xf numFmtId="9" fontId="5" fillId="0" borderId="14" xfId="13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left" vertical="center" wrapText="1"/>
    </xf>
    <xf numFmtId="9" fontId="2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44" fontId="2" fillId="0" borderId="1" xfId="14" applyFont="1" applyFill="1" applyBorder="1" applyAlignment="1">
      <alignment vertical="center" wrapText="1"/>
    </xf>
    <xf numFmtId="44" fontId="5" fillId="0" borderId="1" xfId="14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quotePrefix="1" applyFont="1" applyFill="1" applyBorder="1" applyAlignment="1">
      <alignment vertical="center" wrapText="1"/>
    </xf>
    <xf numFmtId="44" fontId="2" fillId="0" borderId="9" xfId="14" applyNumberFormat="1" applyFont="1" applyFill="1" applyBorder="1" applyAlignment="1" applyProtection="1">
      <alignment horizontal="left" vertical="top" wrapText="1"/>
      <protection locked="0"/>
    </xf>
    <xf numFmtId="44" fontId="2" fillId="0" borderId="0" xfId="0" applyNumberFormat="1" applyFont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3" borderId="2" xfId="1" applyFont="1" applyFill="1" applyBorder="1" applyAlignment="1" applyProtection="1">
      <alignment horizontal="center" vertical="center" wrapText="1"/>
      <protection locked="0"/>
    </xf>
    <xf numFmtId="0" fontId="18" fillId="4" borderId="2" xfId="1" applyFont="1" applyFill="1" applyBorder="1" applyAlignment="1" applyProtection="1">
      <alignment horizontal="center" vertical="center" wrapText="1"/>
      <protection locked="0"/>
    </xf>
    <xf numFmtId="43" fontId="3" fillId="0" borderId="1" xfId="12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9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9" fontId="2" fillId="0" borderId="2" xfId="13" applyFont="1" applyFill="1" applyBorder="1" applyAlignment="1" applyProtection="1">
      <alignment horizontal="center" vertical="center" wrapText="1"/>
      <protection locked="0"/>
    </xf>
    <xf numFmtId="9" fontId="2" fillId="0" borderId="9" xfId="13" applyFont="1" applyFill="1" applyBorder="1" applyAlignment="1" applyProtection="1">
      <alignment horizontal="center" vertical="center" wrapText="1"/>
      <protection locked="0"/>
    </xf>
    <xf numFmtId="44" fontId="5" fillId="0" borderId="9" xfId="14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4" fontId="5" fillId="0" borderId="9" xfId="14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>
      <alignment horizontal="center" vertical="center" wrapText="1"/>
    </xf>
    <xf numFmtId="9" fontId="3" fillId="0" borderId="9" xfId="13" applyFont="1" applyFill="1" applyBorder="1" applyAlignment="1">
      <alignment horizontal="center" vertical="center" wrapText="1"/>
    </xf>
    <xf numFmtId="9" fontId="3" fillId="0" borderId="1" xfId="13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>
      <alignment horizontal="left" vertical="top" wrapText="1"/>
    </xf>
    <xf numFmtId="0" fontId="2" fillId="0" borderId="9" xfId="0" applyFont="1" applyFill="1" applyBorder="1" applyAlignment="1" applyProtection="1">
      <alignment horizontal="left" vertical="top" wrapText="1"/>
      <protection locked="0"/>
    </xf>
    <xf numFmtId="9" fontId="3" fillId="0" borderId="2" xfId="13" applyFont="1" applyFill="1" applyBorder="1" applyAlignment="1">
      <alignment horizontal="center" vertical="center" wrapText="1"/>
    </xf>
    <xf numFmtId="9" fontId="3" fillId="0" borderId="8" xfId="13" applyFont="1" applyFill="1" applyBorder="1" applyAlignment="1">
      <alignment horizontal="center" vertical="center" wrapText="1"/>
    </xf>
    <xf numFmtId="9" fontId="3" fillId="0" borderId="9" xfId="13" applyFont="1" applyFill="1" applyBorder="1" applyAlignment="1">
      <alignment horizontal="center" vertical="center" wrapText="1"/>
    </xf>
    <xf numFmtId="0" fontId="6" fillId="3" borderId="2" xfId="1" applyFont="1" applyFill="1" applyBorder="1" applyAlignment="1" applyProtection="1">
      <alignment horizontal="center" vertical="top" wrapText="1"/>
      <protection locked="0"/>
    </xf>
    <xf numFmtId="0" fontId="6" fillId="3" borderId="9" xfId="1" applyFont="1" applyFill="1" applyBorder="1" applyAlignment="1" applyProtection="1">
      <alignment horizontal="center" vertical="top" wrapText="1"/>
      <protection locked="0"/>
    </xf>
    <xf numFmtId="9" fontId="3" fillId="0" borderId="2" xfId="13" applyFont="1" applyFill="1" applyBorder="1" applyAlignment="1" applyProtection="1">
      <alignment horizontal="center" vertical="center" wrapText="1"/>
      <protection locked="0"/>
    </xf>
    <xf numFmtId="9" fontId="3" fillId="0" borderId="8" xfId="13" applyFont="1" applyFill="1" applyBorder="1" applyAlignment="1" applyProtection="1">
      <alignment horizontal="center" vertical="center" wrapText="1"/>
      <protection locked="0"/>
    </xf>
    <xf numFmtId="9" fontId="3" fillId="0" borderId="9" xfId="13" applyFont="1" applyFill="1" applyBorder="1" applyAlignment="1" applyProtection="1">
      <alignment horizontal="center" vertical="center" wrapText="1"/>
      <protection locked="0"/>
    </xf>
    <xf numFmtId="9" fontId="2" fillId="0" borderId="2" xfId="13" applyFont="1" applyFill="1" applyBorder="1" applyAlignment="1">
      <alignment horizontal="center" vertical="center" wrapText="1"/>
    </xf>
    <xf numFmtId="9" fontId="2" fillId="0" borderId="8" xfId="13" applyFont="1" applyFill="1" applyBorder="1" applyAlignment="1">
      <alignment horizontal="center" vertical="center" wrapText="1"/>
    </xf>
    <xf numFmtId="9" fontId="2" fillId="0" borderId="9" xfId="13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44" fontId="2" fillId="0" borderId="2" xfId="14" applyNumberFormat="1" applyFont="1" applyFill="1" applyBorder="1" applyAlignment="1">
      <alignment horizontal="center" vertical="center" wrapText="1"/>
    </xf>
    <xf numFmtId="44" fontId="2" fillId="0" borderId="8" xfId="14" applyNumberFormat="1" applyFont="1" applyFill="1" applyBorder="1" applyAlignment="1">
      <alignment horizontal="center" vertical="center" wrapText="1"/>
    </xf>
    <xf numFmtId="43" fontId="3" fillId="0" borderId="2" xfId="12" applyFont="1" applyFill="1" applyBorder="1" applyAlignment="1">
      <alignment horizontal="center" vertical="center" wrapText="1"/>
    </xf>
    <xf numFmtId="43" fontId="3" fillId="0" borderId="9" xfId="12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top" wrapText="1"/>
      <protection locked="0"/>
    </xf>
    <xf numFmtId="0" fontId="2" fillId="0" borderId="8" xfId="0" applyFont="1" applyFill="1" applyBorder="1" applyAlignment="1" applyProtection="1">
      <alignment horizontal="left" vertical="top" wrapText="1"/>
      <protection locked="0"/>
    </xf>
    <xf numFmtId="0" fontId="2" fillId="0" borderId="9" xfId="0" applyFont="1" applyFill="1" applyBorder="1" applyAlignment="1" applyProtection="1">
      <alignment horizontal="left" vertical="top" wrapText="1"/>
      <protection locked="0"/>
    </xf>
    <xf numFmtId="9" fontId="5" fillId="0" borderId="18" xfId="13" applyFont="1" applyFill="1" applyBorder="1" applyAlignment="1" applyProtection="1">
      <alignment horizontal="center" vertical="center" wrapText="1"/>
      <protection locked="0"/>
    </xf>
    <xf numFmtId="9" fontId="5" fillId="0" borderId="17" xfId="13" applyFont="1" applyFill="1" applyBorder="1" applyAlignment="1" applyProtection="1">
      <alignment horizontal="center" vertical="center" wrapText="1"/>
      <protection locked="0"/>
    </xf>
    <xf numFmtId="9" fontId="5" fillId="0" borderId="19" xfId="13" applyFont="1" applyFill="1" applyBorder="1" applyAlignment="1" applyProtection="1">
      <alignment horizontal="center" vertical="center" wrapText="1"/>
      <protection locked="0"/>
    </xf>
    <xf numFmtId="44" fontId="5" fillId="0" borderId="2" xfId="14" applyFont="1" applyFill="1" applyBorder="1" applyAlignment="1">
      <alignment horizontal="center" vertical="center" wrapText="1"/>
    </xf>
    <xf numFmtId="44" fontId="5" fillId="0" borderId="8" xfId="14" applyFont="1" applyFill="1" applyBorder="1" applyAlignment="1">
      <alignment horizontal="center" vertical="center" wrapText="1"/>
    </xf>
    <xf numFmtId="44" fontId="5" fillId="0" borderId="9" xfId="14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44" fontId="2" fillId="0" borderId="2" xfId="14" applyFont="1" applyFill="1" applyBorder="1" applyAlignment="1">
      <alignment horizontal="center" vertical="center" wrapText="1"/>
    </xf>
    <xf numFmtId="44" fontId="2" fillId="0" borderId="9" xfId="14" applyFont="1" applyFill="1" applyBorder="1" applyAlignment="1">
      <alignment horizontal="center" vertical="center" wrapText="1"/>
    </xf>
    <xf numFmtId="170" fontId="5" fillId="0" borderId="2" xfId="14" applyNumberFormat="1" applyFont="1" applyFill="1" applyBorder="1" applyAlignment="1">
      <alignment horizontal="center" vertical="center" wrapText="1"/>
    </xf>
    <xf numFmtId="170" fontId="5" fillId="0" borderId="9" xfId="14" applyNumberFormat="1" applyFont="1" applyFill="1" applyBorder="1" applyAlignment="1">
      <alignment horizontal="center" vertical="center" wrapText="1"/>
    </xf>
    <xf numFmtId="44" fontId="2" fillId="0" borderId="8" xfId="14" applyFont="1" applyFill="1" applyBorder="1" applyAlignment="1">
      <alignment horizontal="center" vertical="center" wrapText="1"/>
    </xf>
    <xf numFmtId="44" fontId="2" fillId="0" borderId="9" xfId="14" applyNumberFormat="1" applyFont="1" applyFill="1" applyBorder="1" applyAlignment="1">
      <alignment horizontal="center" vertical="center" wrapText="1"/>
    </xf>
    <xf numFmtId="170" fontId="5" fillId="0" borderId="8" xfId="14" applyNumberFormat="1" applyFont="1" applyFill="1" applyBorder="1" applyAlignment="1">
      <alignment horizontal="center" vertical="center" wrapText="1"/>
    </xf>
    <xf numFmtId="9" fontId="5" fillId="0" borderId="2" xfId="13" applyFont="1" applyFill="1" applyBorder="1" applyAlignment="1" applyProtection="1">
      <alignment horizontal="center" vertical="center" wrapText="1"/>
      <protection locked="0"/>
    </xf>
    <xf numFmtId="9" fontId="5" fillId="0" borderId="8" xfId="13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9" xfId="0" applyFont="1" applyFill="1" applyBorder="1" applyAlignment="1" applyProtection="1">
      <alignment horizontal="left" vertical="center" wrapText="1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9" fontId="5" fillId="0" borderId="9" xfId="13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43" fontId="3" fillId="0" borderId="13" xfId="12" applyFont="1" applyFill="1" applyBorder="1" applyAlignment="1">
      <alignment horizontal="center" vertical="center" wrapText="1"/>
    </xf>
    <xf numFmtId="43" fontId="3" fillId="0" borderId="8" xfId="12" applyFont="1" applyFill="1" applyBorder="1" applyAlignment="1">
      <alignment horizontal="center" vertical="center" wrapText="1"/>
    </xf>
    <xf numFmtId="9" fontId="3" fillId="0" borderId="13" xfId="13" applyFont="1" applyFill="1" applyBorder="1" applyAlignment="1">
      <alignment horizontal="center" vertical="center" wrapText="1"/>
    </xf>
    <xf numFmtId="43" fontId="3" fillId="0" borderId="12" xfId="12" applyFont="1" applyFill="1" applyBorder="1" applyAlignment="1">
      <alignment horizontal="center" vertical="center" wrapText="1"/>
    </xf>
    <xf numFmtId="9" fontId="3" fillId="0" borderId="12" xfId="13" applyFont="1" applyFill="1" applyBorder="1" applyAlignment="1">
      <alignment horizontal="center" vertical="center" wrapText="1"/>
    </xf>
    <xf numFmtId="9" fontId="3" fillId="0" borderId="1" xfId="13" applyFont="1" applyFill="1" applyBorder="1" applyAlignment="1">
      <alignment horizontal="center" vertical="center" wrapText="1"/>
    </xf>
    <xf numFmtId="9" fontId="2" fillId="0" borderId="13" xfId="13" applyFont="1" applyFill="1" applyBorder="1" applyAlignment="1">
      <alignment horizontal="center" vertical="center" wrapText="1"/>
    </xf>
    <xf numFmtId="9" fontId="2" fillId="0" borderId="12" xfId="13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44" fontId="5" fillId="0" borderId="13" xfId="14" applyFont="1" applyFill="1" applyBorder="1" applyAlignment="1" applyProtection="1">
      <alignment horizontal="center" vertical="center" wrapText="1"/>
      <protection locked="0"/>
    </xf>
    <xf numFmtId="44" fontId="5" fillId="0" borderId="8" xfId="14" applyFont="1" applyFill="1" applyBorder="1" applyAlignment="1" applyProtection="1">
      <alignment horizontal="center" vertical="center" wrapText="1"/>
      <protection locked="0"/>
    </xf>
    <xf numFmtId="44" fontId="5" fillId="0" borderId="9" xfId="14" applyFont="1" applyFill="1" applyBorder="1" applyAlignment="1" applyProtection="1">
      <alignment horizontal="center" vertical="center" wrapText="1"/>
      <protection locked="0"/>
    </xf>
    <xf numFmtId="9" fontId="5" fillId="0" borderId="13" xfId="13" applyFont="1" applyFill="1" applyBorder="1" applyAlignment="1" applyProtection="1">
      <alignment horizontal="center" vertical="center" wrapText="1"/>
      <protection locked="0"/>
    </xf>
    <xf numFmtId="9" fontId="2" fillId="0" borderId="4" xfId="13" applyFont="1" applyFill="1" applyBorder="1" applyAlignment="1">
      <alignment horizontal="center" vertical="center" wrapText="1"/>
    </xf>
    <xf numFmtId="9" fontId="2" fillId="0" borderId="5" xfId="13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  <protection locked="0"/>
    </xf>
    <xf numFmtId="0" fontId="3" fillId="3" borderId="1" xfId="1" applyFont="1" applyFill="1" applyBorder="1" applyAlignment="1" applyProtection="1">
      <alignment horizontal="center" vertical="center" wrapText="1"/>
      <protection locked="0"/>
    </xf>
    <xf numFmtId="0" fontId="6" fillId="3" borderId="2" xfId="1" applyFont="1" applyFill="1" applyBorder="1" applyAlignment="1" applyProtection="1">
      <alignment horizontal="center" vertical="center" wrapText="1"/>
      <protection locked="0"/>
    </xf>
    <xf numFmtId="0" fontId="6" fillId="3" borderId="9" xfId="1" applyFont="1" applyFill="1" applyBorder="1" applyAlignment="1" applyProtection="1">
      <alignment horizontal="center" vertical="center" wrapText="1"/>
      <protection locked="0"/>
    </xf>
    <xf numFmtId="9" fontId="6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9" fontId="6" fillId="3" borderId="3" xfId="0" applyNumberFormat="1" applyFont="1" applyFill="1" applyBorder="1" applyAlignment="1" applyProtection="1">
      <alignment horizontal="center" vertical="center" wrapText="1"/>
      <protection locked="0"/>
    </xf>
    <xf numFmtId="9" fontId="6" fillId="3" borderId="0" xfId="0" applyNumberFormat="1" applyFont="1" applyFill="1" applyBorder="1" applyAlignment="1" applyProtection="1">
      <alignment horizontal="center" vertical="center" wrapText="1"/>
      <protection locked="0"/>
    </xf>
    <xf numFmtId="167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167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67" fontId="5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7" xfId="0" applyFont="1" applyFill="1" applyBorder="1" applyAlignment="1" applyProtection="1">
      <alignment horizontal="center" vertical="center" wrapText="1"/>
      <protection locked="0"/>
    </xf>
    <xf numFmtId="168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168" fontId="5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2" xfId="0" applyFont="1" applyFill="1" applyBorder="1" applyAlignment="1" applyProtection="1">
      <alignment horizontal="center" vertical="center" wrapText="1"/>
      <protection locked="0"/>
    </xf>
    <xf numFmtId="0" fontId="6" fillId="5" borderId="9" xfId="0" applyFont="1" applyFill="1" applyBorder="1" applyAlignment="1" applyProtection="1">
      <alignment horizontal="center" vertical="center" wrapText="1"/>
      <protection locked="0"/>
    </xf>
    <xf numFmtId="0" fontId="6" fillId="3" borderId="7" xfId="1" applyFont="1" applyFill="1" applyBorder="1" applyAlignment="1" applyProtection="1">
      <alignment horizontal="center" vertical="center"/>
      <protection locked="0"/>
    </xf>
    <xf numFmtId="0" fontId="6" fillId="3" borderId="14" xfId="1" applyFont="1" applyFill="1" applyBorder="1" applyAlignment="1" applyProtection="1">
      <alignment horizontal="center" vertical="center"/>
      <protection locked="0"/>
    </xf>
    <xf numFmtId="43" fontId="3" fillId="0" borderId="2" xfId="12" applyFont="1" applyFill="1" applyBorder="1" applyAlignment="1" applyProtection="1">
      <alignment horizontal="center" vertical="center" wrapText="1"/>
      <protection locked="0"/>
    </xf>
    <xf numFmtId="43" fontId="3" fillId="0" borderId="8" xfId="12" applyFont="1" applyFill="1" applyBorder="1" applyAlignment="1" applyProtection="1">
      <alignment horizontal="center" vertical="center" wrapText="1"/>
      <protection locked="0"/>
    </xf>
    <xf numFmtId="43" fontId="3" fillId="0" borderId="9" xfId="12" applyFont="1" applyFill="1" applyBorder="1" applyAlignment="1" applyProtection="1">
      <alignment horizontal="center" vertical="center" wrapText="1"/>
      <protection locked="0"/>
    </xf>
    <xf numFmtId="0" fontId="2" fillId="0" borderId="13" xfId="0" quotePrefix="1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2" xfId="0" quotePrefix="1" applyFont="1" applyFill="1" applyBorder="1" applyAlignment="1">
      <alignment horizontal="center" vertical="center" wrapText="1"/>
    </xf>
    <xf numFmtId="0" fontId="2" fillId="0" borderId="8" xfId="0" quotePrefix="1" applyFont="1" applyFill="1" applyBorder="1" applyAlignment="1">
      <alignment horizontal="center" vertical="center" wrapText="1"/>
    </xf>
    <xf numFmtId="0" fontId="2" fillId="0" borderId="9" xfId="0" quotePrefix="1" applyFont="1" applyFill="1" applyBorder="1" applyAlignment="1">
      <alignment horizontal="center" vertical="center" wrapText="1"/>
    </xf>
    <xf numFmtId="44" fontId="2" fillId="0" borderId="13" xfId="14" applyFont="1" applyFill="1" applyBorder="1" applyAlignment="1" applyProtection="1">
      <alignment horizontal="center" vertical="center" wrapText="1"/>
      <protection locked="0"/>
    </xf>
    <xf numFmtId="44" fontId="2" fillId="0" borderId="8" xfId="14" applyFont="1" applyFill="1" applyBorder="1" applyAlignment="1" applyProtection="1">
      <alignment horizontal="center" vertical="center" wrapText="1"/>
      <protection locked="0"/>
    </xf>
    <xf numFmtId="44" fontId="2" fillId="0" borderId="9" xfId="14" applyFont="1" applyFill="1" applyBorder="1" applyAlignment="1" applyProtection="1">
      <alignment horizontal="center" vertical="center" wrapText="1"/>
      <protection locked="0"/>
    </xf>
    <xf numFmtId="9" fontId="5" fillId="0" borderId="21" xfId="13" applyFont="1" applyFill="1" applyBorder="1" applyAlignment="1" applyProtection="1">
      <alignment horizontal="center" vertical="center" wrapText="1"/>
      <protection locked="0"/>
    </xf>
    <xf numFmtId="9" fontId="2" fillId="0" borderId="2" xfId="13" applyFont="1" applyFill="1" applyBorder="1" applyAlignment="1" applyProtection="1">
      <alignment horizontal="center" vertical="center" wrapText="1"/>
      <protection locked="0"/>
    </xf>
    <xf numFmtId="9" fontId="2" fillId="0" borderId="9" xfId="13" applyFont="1" applyFill="1" applyBorder="1" applyAlignment="1" applyProtection="1">
      <alignment horizontal="center" vertical="center" wrapText="1"/>
      <protection locked="0"/>
    </xf>
    <xf numFmtId="0" fontId="2" fillId="0" borderId="2" xfId="0" quotePrefix="1" applyFont="1" applyFill="1" applyBorder="1" applyAlignment="1">
      <alignment vertical="center" wrapText="1"/>
    </xf>
    <xf numFmtId="0" fontId="2" fillId="0" borderId="9" xfId="0" quotePrefix="1" applyFont="1" applyFill="1" applyBorder="1" applyAlignment="1">
      <alignment vertical="center" wrapText="1"/>
    </xf>
    <xf numFmtId="9" fontId="2" fillId="0" borderId="17" xfId="13" applyFont="1" applyFill="1" applyBorder="1" applyAlignment="1">
      <alignment horizontal="center" vertical="center" wrapText="1"/>
    </xf>
    <xf numFmtId="0" fontId="2" fillId="0" borderId="16" xfId="0" quotePrefix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44" fontId="3" fillId="0" borderId="0" xfId="0" applyNumberFormat="1" applyFont="1" applyFill="1" applyAlignment="1">
      <alignment vertical="center"/>
    </xf>
    <xf numFmtId="44" fontId="3" fillId="0" borderId="1" xfId="0" applyNumberFormat="1" applyFont="1" applyFill="1" applyBorder="1" applyAlignment="1">
      <alignment vertical="center"/>
    </xf>
    <xf numFmtId="9" fontId="3" fillId="0" borderId="1" xfId="0" applyNumberFormat="1" applyFont="1" applyFill="1" applyBorder="1" applyAlignment="1">
      <alignment vertical="center"/>
    </xf>
    <xf numFmtId="9" fontId="3" fillId="0" borderId="1" xfId="13" applyNumberFormat="1" applyFont="1" applyFill="1" applyBorder="1" applyAlignment="1">
      <alignment vertical="center"/>
    </xf>
    <xf numFmtId="0" fontId="2" fillId="0" borderId="0" xfId="0" applyFont="1" applyFill="1" applyAlignment="1">
      <alignment wrapText="1"/>
    </xf>
  </cellXfs>
  <cellStyles count="15">
    <cellStyle name="Millares" xfId="12" builtinId="3"/>
    <cellStyle name="Millares 2" xfId="5"/>
    <cellStyle name="Millares 2 2" xfId="6"/>
    <cellStyle name="Millares 3" xfId="8"/>
    <cellStyle name="Millares 4" xfId="9"/>
    <cellStyle name="Moneda" xfId="14" builtinId="4"/>
    <cellStyle name="Moneda 2" xfId="2"/>
    <cellStyle name="Moneda 3" xfId="7"/>
    <cellStyle name="Moneda 4" xfId="10"/>
    <cellStyle name="Normal" xfId="0" builtinId="0"/>
    <cellStyle name="Normal 2" xfId="1"/>
    <cellStyle name="Normal 3" xfId="3"/>
    <cellStyle name="Normal 7" xfId="11"/>
    <cellStyle name="Porcentaje" xfId="13" builtinId="5"/>
    <cellStyle name="Porcentaje 2" xfId="4"/>
  </cellStyles>
  <dxfs count="0"/>
  <tableStyles count="0" defaultTableStyle="TableStyleMedium2" defaultPivotStyle="PivotStyleLight16"/>
  <colors>
    <mruColors>
      <color rgb="FF00FF00"/>
      <color rgb="FFCC99FF"/>
      <color rgb="FF66CCFF"/>
      <color rgb="FF66FF66"/>
      <color rgb="FFFF9999"/>
      <color rgb="FFFFFF99"/>
      <color rgb="FF00FFFF"/>
      <color rgb="FFFFFFCC"/>
      <color rgb="FF9999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la047\Downloads\Users\Usuario\Desktop\PLAN_INVERSIONES_2_P.D.xlsx(VERSION_ANTONIO%2021%20Abri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ai"/>
      <sheetName val="MODIFICADO 25 NOV"/>
      <sheetName val="MODIFICADO 24 FEB (12)"/>
      <sheetName val="PTO 24 FEB"/>
      <sheetName val=" EGRE SEC CENT"/>
      <sheetName val="ING SEC CENT"/>
      <sheetName val="PROYECTOS ESTRATEGICOS"/>
      <sheetName val="Gastos_Inversión_2012"/>
      <sheetName val="RESUMEN"/>
      <sheetName val="POAI 2012-2015"/>
      <sheetName val="POR SECTORES EJECUTADO 31 DE M"/>
      <sheetName val="Analisis de alternativas"/>
      <sheetName val="ftes y usos"/>
      <sheetName val="Deuda"/>
      <sheetName val="SGP"/>
      <sheetName val="INDICADORES DEUDA"/>
      <sheetName val="Hoja3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2">
          <cell r="AA102">
            <v>219902577500</v>
          </cell>
        </row>
      </sheetData>
      <sheetData sheetId="5">
        <row r="5">
          <cell r="Z5">
            <v>127071249624</v>
          </cell>
        </row>
      </sheetData>
      <sheetData sheetId="6">
        <row r="29">
          <cell r="G29">
            <v>301227119205.59802</v>
          </cell>
        </row>
      </sheetData>
      <sheetData sheetId="7"/>
      <sheetData sheetId="8" refreshError="1"/>
      <sheetData sheetId="9">
        <row r="449">
          <cell r="Z449">
            <v>280820231681</v>
          </cell>
        </row>
      </sheetData>
      <sheetData sheetId="10">
        <row r="437">
          <cell r="M437">
            <v>16651493620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AO114"/>
  <sheetViews>
    <sheetView tabSelected="1" topLeftCell="V97" zoomScale="55" zoomScaleNormal="55" workbookViewId="0">
      <selection activeCell="AG114" sqref="AG114"/>
    </sheetView>
  </sheetViews>
  <sheetFormatPr baseColWidth="10" defaultColWidth="11.44140625" defaultRowHeight="13.2" x14ac:dyDescent="0.25"/>
  <cols>
    <col min="1" max="1" width="11.5546875" style="23" customWidth="1"/>
    <col min="2" max="2" width="27.5546875" style="23" customWidth="1"/>
    <col min="3" max="3" width="23.5546875" style="27" customWidth="1"/>
    <col min="4" max="4" width="7.5546875" style="23" customWidth="1"/>
    <col min="5" max="5" width="22.5546875" style="28" hidden="1" customWidth="1"/>
    <col min="6" max="6" width="7.6640625" style="23" hidden="1" customWidth="1"/>
    <col min="7" max="7" width="49.33203125" style="27" customWidth="1"/>
    <col min="8" max="8" width="8.33203125" style="27" customWidth="1"/>
    <col min="9" max="9" width="13.109375" style="28" customWidth="1"/>
    <col min="10" max="10" width="11.33203125" style="27" customWidth="1"/>
    <col min="11" max="11" width="10.109375" style="27" customWidth="1"/>
    <col min="12" max="12" width="15.33203125" style="28" customWidth="1"/>
    <col min="13" max="13" width="20.33203125" style="28" customWidth="1"/>
    <col min="14" max="14" width="20.33203125" style="120" customWidth="1"/>
    <col min="15" max="15" width="18.88671875" style="28" customWidth="1"/>
    <col min="16" max="18" width="19.109375" style="28" hidden="1" customWidth="1"/>
    <col min="19" max="19" width="21.33203125" style="31" customWidth="1"/>
    <col min="20" max="20" width="52.6640625" style="27" customWidth="1"/>
    <col min="21" max="21" width="13.6640625" style="28" customWidth="1"/>
    <col min="22" max="22" width="6.5546875" style="27" customWidth="1"/>
    <col min="23" max="24" width="10.88671875" style="27" customWidth="1"/>
    <col min="25" max="25" width="7.5546875" style="27" customWidth="1"/>
    <col min="26" max="26" width="15.33203125" style="28" customWidth="1"/>
    <col min="27" max="27" width="73.5546875" style="27" customWidth="1"/>
    <col min="28" max="28" width="21.33203125" style="27" customWidth="1"/>
    <col min="29" max="31" width="20.33203125" style="27" customWidth="1"/>
    <col min="32" max="32" width="20.33203125" style="34" customWidth="1"/>
    <col min="33" max="33" width="27.33203125" style="27" customWidth="1"/>
    <col min="34" max="34" width="24.5546875" style="27" customWidth="1"/>
    <col min="35" max="35" width="23.44140625" style="27" customWidth="1"/>
    <col min="36" max="36" width="20.33203125" style="27" customWidth="1"/>
    <col min="37" max="37" width="23.44140625" style="27" customWidth="1"/>
    <col min="38" max="38" width="20.33203125" style="27" customWidth="1"/>
    <col min="39" max="39" width="31" style="29" customWidth="1"/>
    <col min="40" max="41" width="20.33203125" style="27" customWidth="1"/>
    <col min="42" max="16384" width="11.44140625" style="23"/>
  </cols>
  <sheetData>
    <row r="1" spans="1:41" x14ac:dyDescent="0.25">
      <c r="U1" s="28" t="s">
        <v>35</v>
      </c>
    </row>
    <row r="3" spans="1:41" ht="21.75" customHeight="1" x14ac:dyDescent="0.3">
      <c r="B3" s="1" t="s">
        <v>6</v>
      </c>
      <c r="C3" s="30">
        <v>2020</v>
      </c>
      <c r="D3" s="2"/>
      <c r="E3" s="25"/>
      <c r="F3" s="2"/>
      <c r="G3" s="3"/>
      <c r="H3" s="3"/>
      <c r="I3" s="25"/>
      <c r="J3" s="3"/>
      <c r="K3" s="3"/>
      <c r="L3" s="25"/>
      <c r="M3" s="25"/>
      <c r="N3" s="121"/>
      <c r="O3" s="25"/>
      <c r="P3" s="25"/>
      <c r="Q3" s="25"/>
      <c r="R3" s="25"/>
      <c r="S3" s="32"/>
      <c r="T3" s="3"/>
      <c r="U3" s="25"/>
      <c r="V3" s="3"/>
      <c r="W3" s="3"/>
      <c r="X3" s="3"/>
      <c r="Y3" s="3"/>
      <c r="Z3" s="25"/>
      <c r="AA3" s="3"/>
      <c r="AB3" s="3"/>
      <c r="AC3" s="3"/>
      <c r="AD3" s="3"/>
      <c r="AE3" s="3"/>
      <c r="AF3" s="35"/>
      <c r="AG3" s="3"/>
      <c r="AH3" s="3"/>
      <c r="AI3" s="3"/>
      <c r="AJ3" s="3"/>
      <c r="AK3" s="3"/>
      <c r="AL3" s="3"/>
      <c r="AM3" s="4"/>
      <c r="AN3" s="3"/>
      <c r="AO3" s="5"/>
    </row>
    <row r="4" spans="1:41" ht="22.5" customHeight="1" x14ac:dyDescent="0.3">
      <c r="B4" s="1" t="s">
        <v>7</v>
      </c>
      <c r="C4" s="30" t="s">
        <v>36</v>
      </c>
      <c r="D4" s="6"/>
      <c r="E4" s="26"/>
      <c r="F4" s="6"/>
      <c r="G4" s="7"/>
      <c r="H4" s="7"/>
      <c r="I4" s="26"/>
      <c r="J4" s="7"/>
      <c r="K4" s="7"/>
      <c r="L4" s="26"/>
      <c r="M4" s="26"/>
      <c r="N4" s="122"/>
      <c r="O4" s="26"/>
      <c r="P4" s="26"/>
      <c r="Q4" s="26"/>
      <c r="R4" s="26"/>
      <c r="S4" s="33"/>
      <c r="T4" s="7"/>
      <c r="U4" s="26"/>
      <c r="V4" s="7"/>
      <c r="W4" s="7"/>
      <c r="X4" s="7"/>
      <c r="Y4" s="7"/>
      <c r="Z4" s="26"/>
      <c r="AA4" s="7"/>
      <c r="AB4" s="7"/>
      <c r="AC4" s="7"/>
      <c r="AD4" s="7"/>
      <c r="AE4" s="7"/>
      <c r="AF4" s="36"/>
      <c r="AG4" s="7"/>
      <c r="AH4" s="7"/>
      <c r="AI4" s="7"/>
      <c r="AJ4" s="7"/>
      <c r="AK4" s="7"/>
      <c r="AL4" s="7"/>
      <c r="AM4" s="8"/>
      <c r="AN4" s="7"/>
      <c r="AO4" s="9"/>
    </row>
    <row r="5" spans="1:41" ht="27" customHeight="1" x14ac:dyDescent="0.25">
      <c r="B5" s="217" t="s">
        <v>0</v>
      </c>
      <c r="C5" s="217" t="s">
        <v>1</v>
      </c>
      <c r="D5" s="217" t="s">
        <v>8</v>
      </c>
      <c r="E5" s="217" t="s">
        <v>2</v>
      </c>
      <c r="F5" s="217" t="s">
        <v>8</v>
      </c>
      <c r="G5" s="210" t="s">
        <v>9</v>
      </c>
      <c r="H5" s="217" t="s">
        <v>8</v>
      </c>
      <c r="I5" s="210" t="s">
        <v>3</v>
      </c>
      <c r="J5" s="210" t="s">
        <v>4</v>
      </c>
      <c r="K5" s="226" t="s">
        <v>5</v>
      </c>
      <c r="L5" s="226" t="s">
        <v>10</v>
      </c>
      <c r="M5" s="248" t="s">
        <v>11</v>
      </c>
      <c r="N5" s="249"/>
      <c r="O5" s="249"/>
      <c r="P5" s="249"/>
      <c r="Q5" s="249"/>
      <c r="R5" s="249"/>
      <c r="S5" s="249"/>
      <c r="T5" s="233" t="s">
        <v>12</v>
      </c>
      <c r="U5" s="235" t="s">
        <v>8</v>
      </c>
      <c r="V5" s="238" t="s">
        <v>13</v>
      </c>
      <c r="W5" s="238"/>
      <c r="X5" s="238"/>
      <c r="Y5" s="238"/>
      <c r="Z5" s="240" t="s">
        <v>14</v>
      </c>
      <c r="AA5" s="213" t="s">
        <v>15</v>
      </c>
      <c r="AB5" s="213" t="s">
        <v>16</v>
      </c>
      <c r="AC5" s="243" t="s">
        <v>17</v>
      </c>
      <c r="AD5" s="233"/>
      <c r="AE5" s="213" t="s">
        <v>18</v>
      </c>
      <c r="AF5" s="213"/>
      <c r="AG5" s="213"/>
      <c r="AH5" s="213"/>
      <c r="AI5" s="213"/>
      <c r="AJ5" s="213"/>
      <c r="AK5" s="213"/>
      <c r="AL5" s="213"/>
      <c r="AM5" s="213" t="s">
        <v>19</v>
      </c>
      <c r="AN5" s="213" t="s">
        <v>20</v>
      </c>
      <c r="AO5" s="213" t="s">
        <v>21</v>
      </c>
    </row>
    <row r="6" spans="1:41" ht="25.5" customHeight="1" x14ac:dyDescent="0.25">
      <c r="B6" s="218"/>
      <c r="C6" s="218"/>
      <c r="D6" s="218"/>
      <c r="E6" s="218"/>
      <c r="F6" s="218"/>
      <c r="G6" s="211"/>
      <c r="H6" s="218"/>
      <c r="I6" s="211"/>
      <c r="J6" s="211"/>
      <c r="K6" s="226"/>
      <c r="L6" s="226"/>
      <c r="M6" s="227" t="s">
        <v>38</v>
      </c>
      <c r="N6" s="228" t="s">
        <v>39</v>
      </c>
      <c r="O6" s="229" t="s">
        <v>210</v>
      </c>
      <c r="P6" s="144" t="s">
        <v>211</v>
      </c>
      <c r="Q6" s="144" t="s">
        <v>212</v>
      </c>
      <c r="R6" s="144" t="s">
        <v>213</v>
      </c>
      <c r="S6" s="231" t="s">
        <v>22</v>
      </c>
      <c r="T6" s="233"/>
      <c r="U6" s="236"/>
      <c r="V6" s="239"/>
      <c r="W6" s="239"/>
      <c r="X6" s="239"/>
      <c r="Y6" s="239"/>
      <c r="Z6" s="241"/>
      <c r="AA6" s="213"/>
      <c r="AB6" s="213"/>
      <c r="AC6" s="214" t="s">
        <v>23</v>
      </c>
      <c r="AD6" s="214" t="s">
        <v>24</v>
      </c>
      <c r="AE6" s="213" t="s">
        <v>25</v>
      </c>
      <c r="AF6" s="213" t="s">
        <v>26</v>
      </c>
      <c r="AG6" s="244" t="s">
        <v>27</v>
      </c>
      <c r="AH6" s="213" t="s">
        <v>34</v>
      </c>
      <c r="AI6" s="213" t="s">
        <v>40</v>
      </c>
      <c r="AJ6" s="214" t="s">
        <v>28</v>
      </c>
      <c r="AK6" s="246" t="s">
        <v>37</v>
      </c>
      <c r="AL6" s="213" t="s">
        <v>28</v>
      </c>
      <c r="AM6" s="213"/>
      <c r="AN6" s="215"/>
      <c r="AO6" s="213"/>
    </row>
    <row r="7" spans="1:41" ht="28.2" customHeight="1" x14ac:dyDescent="0.25">
      <c r="B7" s="219"/>
      <c r="C7" s="219"/>
      <c r="D7" s="219"/>
      <c r="E7" s="219"/>
      <c r="F7" s="219"/>
      <c r="G7" s="212"/>
      <c r="H7" s="219"/>
      <c r="I7" s="212"/>
      <c r="J7" s="212"/>
      <c r="K7" s="226"/>
      <c r="L7" s="226"/>
      <c r="M7" s="227"/>
      <c r="N7" s="228"/>
      <c r="O7" s="230"/>
      <c r="P7" s="145"/>
      <c r="Q7" s="145"/>
      <c r="R7" s="145"/>
      <c r="S7" s="231"/>
      <c r="T7" s="234"/>
      <c r="U7" s="237"/>
      <c r="V7" s="10" t="s">
        <v>29</v>
      </c>
      <c r="W7" s="10" t="s">
        <v>30</v>
      </c>
      <c r="X7" s="10" t="s">
        <v>31</v>
      </c>
      <c r="Y7" s="10" t="s">
        <v>32</v>
      </c>
      <c r="Z7" s="242"/>
      <c r="AA7" s="214"/>
      <c r="AB7" s="214"/>
      <c r="AC7" s="232"/>
      <c r="AD7" s="232"/>
      <c r="AE7" s="216"/>
      <c r="AF7" s="214"/>
      <c r="AG7" s="245"/>
      <c r="AH7" s="216"/>
      <c r="AI7" s="216"/>
      <c r="AJ7" s="232"/>
      <c r="AK7" s="247"/>
      <c r="AL7" s="216"/>
      <c r="AM7" s="214"/>
      <c r="AN7" s="216"/>
      <c r="AO7" s="214"/>
    </row>
    <row r="8" spans="1:41" ht="25.5" customHeight="1" x14ac:dyDescent="0.25">
      <c r="B8" s="42"/>
      <c r="C8" s="42"/>
      <c r="D8" s="42"/>
      <c r="E8" s="42"/>
      <c r="F8" s="42"/>
      <c r="G8" s="45"/>
      <c r="H8" s="42"/>
      <c r="I8" s="45"/>
      <c r="J8" s="45"/>
      <c r="K8" s="44"/>
      <c r="L8" s="44"/>
      <c r="M8" s="46"/>
      <c r="N8" s="123"/>
      <c r="O8" s="37"/>
      <c r="P8" s="37"/>
      <c r="Q8" s="37"/>
      <c r="R8" s="37"/>
      <c r="S8" s="38"/>
      <c r="T8" s="48"/>
      <c r="U8" s="49"/>
      <c r="V8" s="39"/>
      <c r="W8" s="39"/>
      <c r="X8" s="39"/>
      <c r="Y8" s="39"/>
      <c r="Z8" s="47"/>
      <c r="AA8" s="43"/>
      <c r="AB8" s="43"/>
      <c r="AC8" s="50"/>
      <c r="AD8" s="50"/>
      <c r="AE8" s="41"/>
      <c r="AF8" s="43"/>
      <c r="AG8" s="40"/>
      <c r="AH8" s="41"/>
      <c r="AI8" s="41"/>
      <c r="AJ8" s="52"/>
      <c r="AK8" s="51"/>
      <c r="AL8" s="41"/>
      <c r="AM8" s="43"/>
      <c r="AN8" s="41"/>
      <c r="AO8" s="43"/>
    </row>
    <row r="9" spans="1:41" x14ac:dyDescent="0.25">
      <c r="B9" s="42"/>
      <c r="C9" s="42"/>
      <c r="D9" s="42"/>
      <c r="E9" s="42"/>
      <c r="F9" s="42"/>
      <c r="G9" s="45"/>
      <c r="H9" s="42"/>
      <c r="I9" s="45"/>
      <c r="J9" s="45"/>
      <c r="K9" s="44"/>
      <c r="L9" s="44"/>
      <c r="M9" s="46"/>
      <c r="N9" s="123"/>
      <c r="O9" s="37"/>
      <c r="P9" s="37"/>
      <c r="Q9" s="37"/>
      <c r="R9" s="37"/>
      <c r="S9" s="38"/>
      <c r="T9" s="48"/>
      <c r="U9" s="49"/>
      <c r="V9" s="39"/>
      <c r="W9" s="39"/>
      <c r="X9" s="39"/>
      <c r="Y9" s="39"/>
      <c r="Z9" s="47"/>
      <c r="AA9" s="43"/>
      <c r="AB9" s="43"/>
      <c r="AC9" s="50"/>
      <c r="AD9" s="50"/>
      <c r="AE9" s="41"/>
      <c r="AF9" s="43"/>
      <c r="AG9" s="40"/>
      <c r="AH9" s="41"/>
      <c r="AI9" s="41"/>
      <c r="AJ9" s="52"/>
      <c r="AK9" s="51"/>
      <c r="AL9" s="41"/>
      <c r="AM9" s="43"/>
      <c r="AN9" s="41"/>
      <c r="AO9" s="43"/>
    </row>
    <row r="10" spans="1:41" ht="19.5" customHeight="1" x14ac:dyDescent="0.25">
      <c r="A10" s="24" t="s">
        <v>33</v>
      </c>
      <c r="B10" s="11"/>
      <c r="C10" s="11"/>
      <c r="D10" s="11"/>
      <c r="E10" s="11"/>
      <c r="F10" s="11"/>
      <c r="G10" s="12"/>
      <c r="H10" s="12"/>
      <c r="I10" s="12"/>
      <c r="J10" s="12"/>
      <c r="K10" s="13"/>
      <c r="L10" s="13"/>
      <c r="M10" s="14"/>
      <c r="N10" s="124"/>
      <c r="O10" s="14"/>
      <c r="P10" s="14"/>
      <c r="Q10" s="14"/>
      <c r="R10" s="14"/>
      <c r="S10" s="14"/>
      <c r="T10" s="15"/>
      <c r="U10" s="16"/>
      <c r="V10" s="16"/>
      <c r="W10" s="16"/>
      <c r="X10" s="16"/>
      <c r="Y10" s="16"/>
      <c r="Z10" s="17"/>
      <c r="AA10" s="18"/>
      <c r="AB10" s="18"/>
      <c r="AC10" s="19"/>
      <c r="AD10" s="20"/>
      <c r="AE10" s="21"/>
      <c r="AF10" s="18"/>
      <c r="AG10" s="22"/>
      <c r="AH10" s="21"/>
      <c r="AI10" s="21"/>
      <c r="AJ10" s="21"/>
      <c r="AK10" s="21"/>
      <c r="AL10" s="21"/>
      <c r="AM10" s="18"/>
      <c r="AN10" s="21"/>
      <c r="AO10" s="18"/>
    </row>
    <row r="11" spans="1:41" ht="40.5" customHeight="1" x14ac:dyDescent="0.25">
      <c r="B11" s="205" t="s">
        <v>41</v>
      </c>
      <c r="C11" s="208" t="s">
        <v>42</v>
      </c>
      <c r="D11" s="150">
        <v>0.15</v>
      </c>
      <c r="E11" s="205"/>
      <c r="F11" s="205"/>
      <c r="G11" s="206" t="s">
        <v>43</v>
      </c>
      <c r="H11" s="150">
        <v>0.4</v>
      </c>
      <c r="I11" s="153" t="s">
        <v>69</v>
      </c>
      <c r="J11" s="153">
        <v>3</v>
      </c>
      <c r="K11" s="152">
        <v>4</v>
      </c>
      <c r="L11" s="152" t="s">
        <v>70</v>
      </c>
      <c r="M11" s="152">
        <v>4</v>
      </c>
      <c r="N11" s="250">
        <f>(+V11*U11+V12*U12+V14*U14+V15*U15+V17*U17+V18*U18)*4</f>
        <v>0.14545454545454559</v>
      </c>
      <c r="O11" s="146">
        <f>(+V11*U11+V12*U12+V14*U14+V15*U15+V17*U17+V18*U18)</f>
        <v>3.6363636363636397E-2</v>
      </c>
      <c r="P11" s="146"/>
      <c r="Q11" s="146"/>
      <c r="R11" s="146"/>
      <c r="S11" s="146">
        <f>+O11+P11+Q11+R11</f>
        <v>3.6363636363636397E-2</v>
      </c>
      <c r="T11" s="93" t="s">
        <v>73</v>
      </c>
      <c r="U11" s="72">
        <v>0.1</v>
      </c>
      <c r="V11" s="72">
        <v>0</v>
      </c>
      <c r="W11" s="72"/>
      <c r="X11" s="72"/>
      <c r="Y11" s="72"/>
      <c r="Z11" s="56" t="s">
        <v>74</v>
      </c>
      <c r="AA11" s="93"/>
      <c r="AB11" s="93"/>
      <c r="AC11" s="150" t="s">
        <v>156</v>
      </c>
      <c r="AD11" s="150" t="s">
        <v>207</v>
      </c>
      <c r="AE11" s="62" t="s">
        <v>164</v>
      </c>
      <c r="AF11" s="62" t="s">
        <v>165</v>
      </c>
      <c r="AG11" s="70">
        <v>0</v>
      </c>
      <c r="AH11" s="84">
        <v>12000000</v>
      </c>
      <c r="AI11" s="95"/>
      <c r="AJ11" s="96">
        <f>+AI11/AH11</f>
        <v>0</v>
      </c>
      <c r="AK11" s="95"/>
      <c r="AL11" s="97">
        <f>+AK11/AH11</f>
        <v>0</v>
      </c>
      <c r="AM11" s="98" t="s">
        <v>180</v>
      </c>
      <c r="AN11" s="91" t="s">
        <v>181</v>
      </c>
      <c r="AO11" s="60"/>
    </row>
    <row r="12" spans="1:41" ht="40.200000000000003" customHeight="1" x14ac:dyDescent="0.25">
      <c r="B12" s="205"/>
      <c r="C12" s="208"/>
      <c r="D12" s="150"/>
      <c r="E12" s="205"/>
      <c r="F12" s="205"/>
      <c r="G12" s="206"/>
      <c r="H12" s="150"/>
      <c r="I12" s="153"/>
      <c r="J12" s="153"/>
      <c r="K12" s="153"/>
      <c r="L12" s="153"/>
      <c r="M12" s="153"/>
      <c r="N12" s="251"/>
      <c r="O12" s="147"/>
      <c r="P12" s="147"/>
      <c r="Q12" s="147"/>
      <c r="R12" s="147"/>
      <c r="S12" s="147"/>
      <c r="T12" s="179" t="s">
        <v>154</v>
      </c>
      <c r="U12" s="262">
        <v>0.2</v>
      </c>
      <c r="V12" s="262">
        <v>0.18181818181818199</v>
      </c>
      <c r="W12" s="262"/>
      <c r="X12" s="262"/>
      <c r="Y12" s="262"/>
      <c r="Z12" s="187" t="s">
        <v>74</v>
      </c>
      <c r="AA12" s="179" t="s">
        <v>185</v>
      </c>
      <c r="AB12" s="179" t="s">
        <v>184</v>
      </c>
      <c r="AC12" s="150"/>
      <c r="AD12" s="150"/>
      <c r="AE12" s="62" t="s">
        <v>160</v>
      </c>
      <c r="AF12" s="60" t="s">
        <v>161</v>
      </c>
      <c r="AG12" s="70">
        <v>110000000</v>
      </c>
      <c r="AH12" s="84">
        <v>110000000</v>
      </c>
      <c r="AI12" s="95">
        <v>9000000</v>
      </c>
      <c r="AJ12" s="96">
        <f t="shared" ref="AJ12:AJ75" si="0">+AI12/AH12</f>
        <v>8.1818181818181818E-2</v>
      </c>
      <c r="AK12" s="95">
        <v>9000000</v>
      </c>
      <c r="AL12" s="97">
        <f t="shared" ref="AL12:AL76" si="1">+AK12/AH12</f>
        <v>8.1818181818181818E-2</v>
      </c>
      <c r="AM12" s="98" t="s">
        <v>180</v>
      </c>
      <c r="AN12" s="91" t="s">
        <v>181</v>
      </c>
      <c r="AO12" s="60"/>
    </row>
    <row r="13" spans="1:41" ht="40.200000000000003" customHeight="1" x14ac:dyDescent="0.25">
      <c r="B13" s="205"/>
      <c r="C13" s="208"/>
      <c r="D13" s="150"/>
      <c r="E13" s="205"/>
      <c r="F13" s="205"/>
      <c r="G13" s="206"/>
      <c r="H13" s="150"/>
      <c r="I13" s="153"/>
      <c r="J13" s="153"/>
      <c r="K13" s="153"/>
      <c r="L13" s="153"/>
      <c r="M13" s="153"/>
      <c r="N13" s="251"/>
      <c r="O13" s="147"/>
      <c r="P13" s="147"/>
      <c r="Q13" s="147"/>
      <c r="R13" s="147"/>
      <c r="S13" s="147"/>
      <c r="T13" s="180"/>
      <c r="U13" s="263"/>
      <c r="V13" s="263"/>
      <c r="W13" s="263"/>
      <c r="X13" s="263"/>
      <c r="Y13" s="263"/>
      <c r="Z13" s="188"/>
      <c r="AA13" s="180"/>
      <c r="AB13" s="180"/>
      <c r="AC13" s="150"/>
      <c r="AD13" s="150"/>
      <c r="AE13" s="62" t="s">
        <v>164</v>
      </c>
      <c r="AF13" s="62" t="s">
        <v>165</v>
      </c>
      <c r="AG13" s="70">
        <v>0</v>
      </c>
      <c r="AH13" s="84">
        <v>70000000</v>
      </c>
      <c r="AI13" s="95">
        <v>22720000</v>
      </c>
      <c r="AJ13" s="96">
        <f>+AI13/AH13</f>
        <v>0.32457142857142857</v>
      </c>
      <c r="AK13" s="95">
        <v>22720000</v>
      </c>
      <c r="AL13" s="97">
        <f>+AK13/AH13</f>
        <v>0.32457142857142857</v>
      </c>
      <c r="AM13" s="98" t="s">
        <v>180</v>
      </c>
      <c r="AN13" s="91" t="s">
        <v>181</v>
      </c>
      <c r="AO13" s="60"/>
    </row>
    <row r="14" spans="1:41" ht="42.75" customHeight="1" x14ac:dyDescent="0.25">
      <c r="B14" s="205"/>
      <c r="C14" s="208"/>
      <c r="D14" s="150"/>
      <c r="E14" s="205"/>
      <c r="F14" s="205"/>
      <c r="G14" s="206"/>
      <c r="H14" s="150"/>
      <c r="I14" s="153"/>
      <c r="J14" s="153"/>
      <c r="K14" s="153"/>
      <c r="L14" s="153"/>
      <c r="M14" s="153"/>
      <c r="N14" s="251"/>
      <c r="O14" s="147"/>
      <c r="P14" s="147"/>
      <c r="Q14" s="147"/>
      <c r="R14" s="147"/>
      <c r="S14" s="147"/>
      <c r="T14" s="126" t="s">
        <v>75</v>
      </c>
      <c r="U14" s="129">
        <v>0.2</v>
      </c>
      <c r="V14" s="129">
        <v>0</v>
      </c>
      <c r="W14" s="129"/>
      <c r="X14" s="129"/>
      <c r="Y14" s="129"/>
      <c r="Z14" s="138" t="s">
        <v>74</v>
      </c>
      <c r="AA14" s="126"/>
      <c r="AB14" s="126"/>
      <c r="AC14" s="150"/>
      <c r="AD14" s="150"/>
      <c r="AE14" s="69" t="s">
        <v>164</v>
      </c>
      <c r="AF14" s="69" t="s">
        <v>165</v>
      </c>
      <c r="AG14" s="68">
        <v>0</v>
      </c>
      <c r="AH14" s="85">
        <v>55000000</v>
      </c>
      <c r="AI14" s="99"/>
      <c r="AJ14" s="96">
        <f t="shared" si="0"/>
        <v>0</v>
      </c>
      <c r="AK14" s="99"/>
      <c r="AL14" s="97">
        <f t="shared" si="1"/>
        <v>0</v>
      </c>
      <c r="AM14" s="98" t="s">
        <v>180</v>
      </c>
      <c r="AN14" s="91" t="s">
        <v>181</v>
      </c>
      <c r="AO14" s="67"/>
    </row>
    <row r="15" spans="1:41" ht="48.75" customHeight="1" x14ac:dyDescent="0.25">
      <c r="B15" s="205"/>
      <c r="C15" s="208"/>
      <c r="D15" s="150"/>
      <c r="E15" s="205"/>
      <c r="F15" s="205"/>
      <c r="G15" s="206"/>
      <c r="H15" s="150"/>
      <c r="I15" s="153"/>
      <c r="J15" s="153"/>
      <c r="K15" s="153"/>
      <c r="L15" s="153"/>
      <c r="M15" s="153"/>
      <c r="N15" s="251"/>
      <c r="O15" s="147"/>
      <c r="P15" s="147"/>
      <c r="Q15" s="147"/>
      <c r="R15" s="147"/>
      <c r="S15" s="147"/>
      <c r="T15" s="179" t="s">
        <v>76</v>
      </c>
      <c r="U15" s="262">
        <v>0.25</v>
      </c>
      <c r="V15" s="262">
        <v>0</v>
      </c>
      <c r="W15" s="262"/>
      <c r="X15" s="262"/>
      <c r="Y15" s="262"/>
      <c r="Z15" s="187" t="s">
        <v>74</v>
      </c>
      <c r="AA15" s="179"/>
      <c r="AB15" s="179"/>
      <c r="AC15" s="150"/>
      <c r="AD15" s="150"/>
      <c r="AE15" s="69" t="s">
        <v>162</v>
      </c>
      <c r="AF15" s="67" t="s">
        <v>163</v>
      </c>
      <c r="AG15" s="68">
        <v>47866922</v>
      </c>
      <c r="AH15" s="85">
        <v>47866922</v>
      </c>
      <c r="AI15" s="99">
        <v>0</v>
      </c>
      <c r="AJ15" s="96">
        <f t="shared" si="0"/>
        <v>0</v>
      </c>
      <c r="AK15" s="99">
        <v>0</v>
      </c>
      <c r="AL15" s="97">
        <f t="shared" si="1"/>
        <v>0</v>
      </c>
      <c r="AM15" s="98" t="s">
        <v>180</v>
      </c>
      <c r="AN15" s="91" t="s">
        <v>181</v>
      </c>
      <c r="AO15" s="67"/>
    </row>
    <row r="16" spans="1:41" ht="31.2" customHeight="1" x14ac:dyDescent="0.25">
      <c r="B16" s="205"/>
      <c r="C16" s="208"/>
      <c r="D16" s="150"/>
      <c r="E16" s="205"/>
      <c r="F16" s="205"/>
      <c r="G16" s="206"/>
      <c r="H16" s="150"/>
      <c r="I16" s="153"/>
      <c r="J16" s="153"/>
      <c r="K16" s="153"/>
      <c r="L16" s="153"/>
      <c r="M16" s="153"/>
      <c r="N16" s="251"/>
      <c r="O16" s="147"/>
      <c r="P16" s="147"/>
      <c r="Q16" s="147"/>
      <c r="R16" s="147"/>
      <c r="S16" s="147"/>
      <c r="T16" s="180"/>
      <c r="U16" s="263"/>
      <c r="V16" s="263"/>
      <c r="W16" s="263"/>
      <c r="X16" s="263"/>
      <c r="Y16" s="263"/>
      <c r="Z16" s="188"/>
      <c r="AA16" s="180"/>
      <c r="AB16" s="180"/>
      <c r="AC16" s="150"/>
      <c r="AD16" s="150"/>
      <c r="AE16" s="73" t="s">
        <v>164</v>
      </c>
      <c r="AF16" s="73" t="s">
        <v>165</v>
      </c>
      <c r="AG16" s="63">
        <v>0</v>
      </c>
      <c r="AH16" s="86">
        <v>83000000</v>
      </c>
      <c r="AI16" s="133"/>
      <c r="AJ16" s="96">
        <f t="shared" si="0"/>
        <v>0</v>
      </c>
      <c r="AK16" s="133"/>
      <c r="AL16" s="97">
        <f t="shared" si="1"/>
        <v>0</v>
      </c>
      <c r="AM16" s="98" t="s">
        <v>180</v>
      </c>
      <c r="AN16" s="91" t="s">
        <v>181</v>
      </c>
      <c r="AO16" s="140"/>
    </row>
    <row r="17" spans="2:41" ht="31.2" customHeight="1" x14ac:dyDescent="0.25">
      <c r="B17" s="205"/>
      <c r="C17" s="208"/>
      <c r="D17" s="150"/>
      <c r="E17" s="205"/>
      <c r="F17" s="205"/>
      <c r="G17" s="206"/>
      <c r="H17" s="150"/>
      <c r="I17" s="153"/>
      <c r="J17" s="153"/>
      <c r="K17" s="153"/>
      <c r="L17" s="153"/>
      <c r="M17" s="153"/>
      <c r="N17" s="251"/>
      <c r="O17" s="147"/>
      <c r="P17" s="147"/>
      <c r="Q17" s="147"/>
      <c r="R17" s="147"/>
      <c r="S17" s="147"/>
      <c r="T17" s="127" t="s">
        <v>77</v>
      </c>
      <c r="U17" s="130">
        <v>0.15</v>
      </c>
      <c r="V17" s="130">
        <v>0</v>
      </c>
      <c r="W17" s="130"/>
      <c r="X17" s="130"/>
      <c r="Y17" s="130"/>
      <c r="Z17" s="134" t="s">
        <v>187</v>
      </c>
      <c r="AA17" s="127"/>
      <c r="AB17" s="127"/>
      <c r="AC17" s="150"/>
      <c r="AD17" s="150"/>
      <c r="AE17" s="73" t="s">
        <v>164</v>
      </c>
      <c r="AF17" s="73" t="s">
        <v>165</v>
      </c>
      <c r="AG17" s="63">
        <v>0</v>
      </c>
      <c r="AH17" s="86">
        <v>27000000</v>
      </c>
      <c r="AI17" s="133"/>
      <c r="AJ17" s="96">
        <f t="shared" si="0"/>
        <v>0</v>
      </c>
      <c r="AK17" s="133"/>
      <c r="AL17" s="97">
        <f t="shared" si="1"/>
        <v>0</v>
      </c>
      <c r="AM17" s="98" t="s">
        <v>180</v>
      </c>
      <c r="AN17" s="91" t="s">
        <v>181</v>
      </c>
      <c r="AO17" s="140"/>
    </row>
    <row r="18" spans="2:41" ht="31.2" customHeight="1" x14ac:dyDescent="0.25">
      <c r="B18" s="205"/>
      <c r="C18" s="208"/>
      <c r="D18" s="150"/>
      <c r="E18" s="202"/>
      <c r="F18" s="202"/>
      <c r="G18" s="207"/>
      <c r="H18" s="151"/>
      <c r="I18" s="154"/>
      <c r="J18" s="154"/>
      <c r="K18" s="154"/>
      <c r="L18" s="154"/>
      <c r="M18" s="154"/>
      <c r="N18" s="252"/>
      <c r="O18" s="148"/>
      <c r="P18" s="148"/>
      <c r="Q18" s="148"/>
      <c r="R18" s="148"/>
      <c r="S18" s="148"/>
      <c r="T18" s="94" t="s">
        <v>78</v>
      </c>
      <c r="U18" s="92">
        <v>0.1</v>
      </c>
      <c r="V18" s="92">
        <v>0</v>
      </c>
      <c r="W18" s="92"/>
      <c r="X18" s="92"/>
      <c r="Y18" s="92"/>
      <c r="Z18" s="57" t="s">
        <v>79</v>
      </c>
      <c r="AA18" s="94"/>
      <c r="AB18" s="94"/>
      <c r="AC18" s="150"/>
      <c r="AD18" s="150"/>
      <c r="AE18" s="74" t="s">
        <v>164</v>
      </c>
      <c r="AF18" s="74" t="s">
        <v>165</v>
      </c>
      <c r="AG18" s="64">
        <v>0</v>
      </c>
      <c r="AH18" s="87">
        <v>25000000</v>
      </c>
      <c r="AI18" s="100"/>
      <c r="AJ18" s="96">
        <f t="shared" si="0"/>
        <v>0</v>
      </c>
      <c r="AK18" s="100"/>
      <c r="AL18" s="97">
        <f t="shared" si="1"/>
        <v>0</v>
      </c>
      <c r="AM18" s="98" t="s">
        <v>180</v>
      </c>
      <c r="AN18" s="91" t="s">
        <v>181</v>
      </c>
      <c r="AO18" s="61"/>
    </row>
    <row r="19" spans="2:41" ht="39.6" customHeight="1" x14ac:dyDescent="0.25">
      <c r="B19" s="205"/>
      <c r="C19" s="209"/>
      <c r="D19" s="151"/>
      <c r="E19" s="81"/>
      <c r="F19" s="81"/>
      <c r="G19" s="81" t="s">
        <v>44</v>
      </c>
      <c r="H19" s="55">
        <v>0.6</v>
      </c>
      <c r="I19" s="81" t="s">
        <v>69</v>
      </c>
      <c r="J19" s="81">
        <v>0</v>
      </c>
      <c r="K19" s="81">
        <v>1</v>
      </c>
      <c r="L19" s="81" t="s">
        <v>71</v>
      </c>
      <c r="M19" s="81">
        <v>0</v>
      </c>
      <c r="N19" s="125" t="s">
        <v>72</v>
      </c>
      <c r="O19" s="137" t="s">
        <v>72</v>
      </c>
      <c r="P19" s="137"/>
      <c r="Q19" s="137"/>
      <c r="R19" s="137"/>
      <c r="S19" s="137" t="s">
        <v>72</v>
      </c>
      <c r="T19" s="81" t="s">
        <v>72</v>
      </c>
      <c r="U19" s="81" t="s">
        <v>72</v>
      </c>
      <c r="V19" s="81" t="s">
        <v>72</v>
      </c>
      <c r="W19" s="81" t="s">
        <v>72</v>
      </c>
      <c r="X19" s="81" t="s">
        <v>72</v>
      </c>
      <c r="Y19" s="81" t="s">
        <v>72</v>
      </c>
      <c r="Z19" s="81"/>
      <c r="AA19" s="81"/>
      <c r="AB19" s="81"/>
      <c r="AC19" s="151"/>
      <c r="AD19" s="151"/>
      <c r="AE19" s="81" t="s">
        <v>72</v>
      </c>
      <c r="AF19" s="81" t="s">
        <v>72</v>
      </c>
      <c r="AG19" s="81" t="s">
        <v>72</v>
      </c>
      <c r="AH19" s="101" t="s">
        <v>72</v>
      </c>
      <c r="AI19" s="101" t="s">
        <v>72</v>
      </c>
      <c r="AJ19" s="101" t="s">
        <v>72</v>
      </c>
      <c r="AK19" s="101" t="s">
        <v>72</v>
      </c>
      <c r="AL19" s="101" t="s">
        <v>72</v>
      </c>
      <c r="AM19" s="98" t="s">
        <v>180</v>
      </c>
      <c r="AN19" s="91" t="s">
        <v>181</v>
      </c>
      <c r="AO19" s="81"/>
    </row>
    <row r="20" spans="2:41" ht="54" customHeight="1" x14ac:dyDescent="0.25">
      <c r="B20" s="205"/>
      <c r="C20" s="201" t="s">
        <v>45</v>
      </c>
      <c r="D20" s="149">
        <v>0.1</v>
      </c>
      <c r="E20" s="81"/>
      <c r="F20" s="81"/>
      <c r="G20" s="152" t="s">
        <v>46</v>
      </c>
      <c r="H20" s="149">
        <v>0.4</v>
      </c>
      <c r="I20" s="152" t="s">
        <v>69</v>
      </c>
      <c r="J20" s="152">
        <v>4</v>
      </c>
      <c r="K20" s="152">
        <v>4</v>
      </c>
      <c r="L20" s="152" t="s">
        <v>70</v>
      </c>
      <c r="M20" s="152">
        <v>4</v>
      </c>
      <c r="N20" s="157">
        <f>(V20*U20+V21*U21+V22*U22+V23*U23+V24*U24)*4</f>
        <v>0</v>
      </c>
      <c r="O20" s="141">
        <f>(V20*U20+V21*U21+V22*U22+V23*U23+V24*U24)</f>
        <v>0</v>
      </c>
      <c r="P20" s="141"/>
      <c r="Q20" s="141"/>
      <c r="R20" s="141"/>
      <c r="S20" s="141">
        <f>+O20+P20+Q20+R20</f>
        <v>0</v>
      </c>
      <c r="T20" s="75" t="s">
        <v>80</v>
      </c>
      <c r="U20" s="55">
        <v>0.4</v>
      </c>
      <c r="V20" s="55">
        <v>0</v>
      </c>
      <c r="W20" s="55"/>
      <c r="X20" s="55"/>
      <c r="Y20" s="55"/>
      <c r="Z20" s="81" t="s">
        <v>187</v>
      </c>
      <c r="AA20" s="75"/>
      <c r="AB20" s="75"/>
      <c r="AC20" s="149" t="s">
        <v>159</v>
      </c>
      <c r="AD20" s="149" t="s">
        <v>206</v>
      </c>
      <c r="AE20" s="79" t="s">
        <v>166</v>
      </c>
      <c r="AF20" s="81" t="s">
        <v>163</v>
      </c>
      <c r="AG20" s="65">
        <v>20000000</v>
      </c>
      <c r="AH20" s="82">
        <v>20000000</v>
      </c>
      <c r="AI20" s="82">
        <v>0</v>
      </c>
      <c r="AJ20" s="96">
        <f t="shared" si="0"/>
        <v>0</v>
      </c>
      <c r="AK20" s="82"/>
      <c r="AL20" s="97">
        <f t="shared" si="1"/>
        <v>0</v>
      </c>
      <c r="AM20" s="98" t="s">
        <v>180</v>
      </c>
      <c r="AN20" s="91" t="s">
        <v>181</v>
      </c>
      <c r="AO20" s="81"/>
    </row>
    <row r="21" spans="2:41" ht="39.6" x14ac:dyDescent="0.25">
      <c r="B21" s="205"/>
      <c r="C21" s="205"/>
      <c r="D21" s="150"/>
      <c r="E21" s="81"/>
      <c r="F21" s="81"/>
      <c r="G21" s="153"/>
      <c r="H21" s="150"/>
      <c r="I21" s="153"/>
      <c r="J21" s="153"/>
      <c r="K21" s="153"/>
      <c r="L21" s="153"/>
      <c r="M21" s="153"/>
      <c r="N21" s="193"/>
      <c r="O21" s="142"/>
      <c r="P21" s="142"/>
      <c r="Q21" s="142"/>
      <c r="R21" s="142"/>
      <c r="S21" s="142"/>
      <c r="T21" s="75" t="s">
        <v>81</v>
      </c>
      <c r="U21" s="55">
        <v>0.15</v>
      </c>
      <c r="V21" s="55">
        <v>0</v>
      </c>
      <c r="W21" s="55"/>
      <c r="X21" s="55"/>
      <c r="Y21" s="55"/>
      <c r="Z21" s="81" t="s">
        <v>122</v>
      </c>
      <c r="AA21" s="75"/>
      <c r="AB21" s="75"/>
      <c r="AC21" s="150"/>
      <c r="AD21" s="150"/>
      <c r="AE21" s="79" t="s">
        <v>166</v>
      </c>
      <c r="AF21" s="81" t="s">
        <v>163</v>
      </c>
      <c r="AG21" s="65">
        <v>13000000</v>
      </c>
      <c r="AH21" s="82">
        <v>13000000</v>
      </c>
      <c r="AI21" s="82">
        <v>0</v>
      </c>
      <c r="AJ21" s="96">
        <f t="shared" si="0"/>
        <v>0</v>
      </c>
      <c r="AK21" s="82"/>
      <c r="AL21" s="97">
        <f t="shared" si="1"/>
        <v>0</v>
      </c>
      <c r="AM21" s="98" t="s">
        <v>180</v>
      </c>
      <c r="AN21" s="91" t="s">
        <v>181</v>
      </c>
      <c r="AO21" s="81"/>
    </row>
    <row r="22" spans="2:41" ht="39.6" x14ac:dyDescent="0.25">
      <c r="B22" s="205"/>
      <c r="C22" s="205"/>
      <c r="D22" s="150"/>
      <c r="E22" s="81"/>
      <c r="F22" s="81"/>
      <c r="G22" s="153"/>
      <c r="H22" s="150"/>
      <c r="I22" s="153"/>
      <c r="J22" s="153"/>
      <c r="K22" s="153"/>
      <c r="L22" s="153"/>
      <c r="M22" s="153"/>
      <c r="N22" s="193"/>
      <c r="O22" s="142"/>
      <c r="P22" s="142"/>
      <c r="Q22" s="142"/>
      <c r="R22" s="142"/>
      <c r="S22" s="142"/>
      <c r="T22" s="75" t="s">
        <v>82</v>
      </c>
      <c r="U22" s="55">
        <v>0.1</v>
      </c>
      <c r="V22" s="55">
        <v>0</v>
      </c>
      <c r="W22" s="55"/>
      <c r="X22" s="55"/>
      <c r="Y22" s="55"/>
      <c r="Z22" s="81" t="s">
        <v>186</v>
      </c>
      <c r="AA22" s="75"/>
      <c r="AB22" s="75"/>
      <c r="AC22" s="150"/>
      <c r="AD22" s="150"/>
      <c r="AE22" s="79" t="s">
        <v>166</v>
      </c>
      <c r="AF22" s="81" t="s">
        <v>163</v>
      </c>
      <c r="AG22" s="65">
        <v>5000000</v>
      </c>
      <c r="AH22" s="82">
        <v>5000000</v>
      </c>
      <c r="AI22" s="82">
        <v>0</v>
      </c>
      <c r="AJ22" s="96">
        <f t="shared" si="0"/>
        <v>0</v>
      </c>
      <c r="AK22" s="82"/>
      <c r="AL22" s="97">
        <f t="shared" si="1"/>
        <v>0</v>
      </c>
      <c r="AM22" s="98" t="s">
        <v>180</v>
      </c>
      <c r="AN22" s="91" t="s">
        <v>181</v>
      </c>
      <c r="AO22" s="81"/>
    </row>
    <row r="23" spans="2:41" ht="39.6" x14ac:dyDescent="0.25">
      <c r="B23" s="205"/>
      <c r="C23" s="205"/>
      <c r="D23" s="150"/>
      <c r="E23" s="81"/>
      <c r="F23" s="81"/>
      <c r="G23" s="153"/>
      <c r="H23" s="150"/>
      <c r="I23" s="153"/>
      <c r="J23" s="153"/>
      <c r="K23" s="153"/>
      <c r="L23" s="153"/>
      <c r="M23" s="153"/>
      <c r="N23" s="193"/>
      <c r="O23" s="142"/>
      <c r="P23" s="142"/>
      <c r="Q23" s="142"/>
      <c r="R23" s="142"/>
      <c r="S23" s="142"/>
      <c r="T23" s="75" t="s">
        <v>83</v>
      </c>
      <c r="U23" s="55">
        <v>0.25</v>
      </c>
      <c r="V23" s="55">
        <v>0</v>
      </c>
      <c r="W23" s="55"/>
      <c r="X23" s="55"/>
      <c r="Y23" s="55"/>
      <c r="Z23" s="81" t="s">
        <v>74</v>
      </c>
      <c r="AA23" s="75"/>
      <c r="AB23" s="75"/>
      <c r="AC23" s="150"/>
      <c r="AD23" s="150"/>
      <c r="AE23" s="79" t="s">
        <v>167</v>
      </c>
      <c r="AF23" s="81" t="s">
        <v>165</v>
      </c>
      <c r="AG23" s="65">
        <v>0</v>
      </c>
      <c r="AH23" s="82">
        <v>20000000</v>
      </c>
      <c r="AI23" s="82">
        <v>0</v>
      </c>
      <c r="AJ23" s="96">
        <f t="shared" si="0"/>
        <v>0</v>
      </c>
      <c r="AK23" s="82"/>
      <c r="AL23" s="97">
        <f t="shared" si="1"/>
        <v>0</v>
      </c>
      <c r="AM23" s="98" t="s">
        <v>180</v>
      </c>
      <c r="AN23" s="91" t="s">
        <v>181</v>
      </c>
      <c r="AO23" s="81"/>
    </row>
    <row r="24" spans="2:41" ht="39.6" x14ac:dyDescent="0.25">
      <c r="B24" s="205"/>
      <c r="C24" s="202"/>
      <c r="D24" s="150"/>
      <c r="E24" s="81"/>
      <c r="F24" s="81"/>
      <c r="G24" s="154"/>
      <c r="H24" s="151"/>
      <c r="I24" s="154"/>
      <c r="J24" s="154"/>
      <c r="K24" s="154"/>
      <c r="L24" s="154"/>
      <c r="M24" s="154"/>
      <c r="N24" s="158"/>
      <c r="O24" s="143"/>
      <c r="P24" s="143"/>
      <c r="Q24" s="143"/>
      <c r="R24" s="143"/>
      <c r="S24" s="143"/>
      <c r="T24" s="75" t="s">
        <v>84</v>
      </c>
      <c r="U24" s="55">
        <v>0.1</v>
      </c>
      <c r="V24" s="55">
        <v>0</v>
      </c>
      <c r="W24" s="55"/>
      <c r="X24" s="55"/>
      <c r="Y24" s="55"/>
      <c r="Z24" s="81" t="s">
        <v>85</v>
      </c>
      <c r="AA24" s="75"/>
      <c r="AB24" s="75"/>
      <c r="AC24" s="150"/>
      <c r="AD24" s="150"/>
      <c r="AE24" s="79" t="s">
        <v>166</v>
      </c>
      <c r="AF24" s="81" t="s">
        <v>163</v>
      </c>
      <c r="AG24" s="65">
        <v>5757170</v>
      </c>
      <c r="AH24" s="82">
        <v>5757170</v>
      </c>
      <c r="AI24" s="82">
        <v>0</v>
      </c>
      <c r="AJ24" s="96">
        <f t="shared" si="0"/>
        <v>0</v>
      </c>
      <c r="AK24" s="82"/>
      <c r="AL24" s="97">
        <f t="shared" si="1"/>
        <v>0</v>
      </c>
      <c r="AM24" s="98" t="s">
        <v>180</v>
      </c>
      <c r="AN24" s="91" t="s">
        <v>181</v>
      </c>
      <c r="AO24" s="81"/>
    </row>
    <row r="25" spans="2:41" ht="92.4" x14ac:dyDescent="0.25">
      <c r="B25" s="205"/>
      <c r="C25" s="53" t="s">
        <v>45</v>
      </c>
      <c r="D25" s="150"/>
      <c r="E25" s="81"/>
      <c r="F25" s="81"/>
      <c r="G25" s="81" t="s">
        <v>47</v>
      </c>
      <c r="H25" s="55">
        <v>0.3</v>
      </c>
      <c r="I25" s="81" t="s">
        <v>69</v>
      </c>
      <c r="J25" s="81">
        <v>10</v>
      </c>
      <c r="K25" s="81">
        <v>13</v>
      </c>
      <c r="L25" s="81" t="s">
        <v>70</v>
      </c>
      <c r="M25" s="81">
        <v>13</v>
      </c>
      <c r="N25" s="125">
        <f>+(V25*U25)*13</f>
        <v>2.6</v>
      </c>
      <c r="O25" s="137">
        <f>+(V25*U25)</f>
        <v>0.2</v>
      </c>
      <c r="P25" s="137"/>
      <c r="Q25" s="137"/>
      <c r="R25" s="137"/>
      <c r="S25" s="137">
        <f>+O25+P25+Q25+R25</f>
        <v>0.2</v>
      </c>
      <c r="T25" s="75" t="s">
        <v>86</v>
      </c>
      <c r="U25" s="55">
        <v>1</v>
      </c>
      <c r="V25" s="55">
        <v>0.2</v>
      </c>
      <c r="W25" s="55"/>
      <c r="X25" s="55"/>
      <c r="Y25" s="55"/>
      <c r="Z25" s="81" t="s">
        <v>74</v>
      </c>
      <c r="AA25" s="75" t="s">
        <v>192</v>
      </c>
      <c r="AB25" s="75" t="s">
        <v>191</v>
      </c>
      <c r="AC25" s="150"/>
      <c r="AD25" s="150"/>
      <c r="AE25" s="79" t="s">
        <v>167</v>
      </c>
      <c r="AF25" s="81" t="s">
        <v>165</v>
      </c>
      <c r="AG25" s="65">
        <v>0</v>
      </c>
      <c r="AH25" s="82">
        <v>30000000</v>
      </c>
      <c r="AI25" s="82">
        <v>0</v>
      </c>
      <c r="AJ25" s="96">
        <f t="shared" si="0"/>
        <v>0</v>
      </c>
      <c r="AK25" s="82"/>
      <c r="AL25" s="97">
        <f t="shared" si="1"/>
        <v>0</v>
      </c>
      <c r="AM25" s="98" t="s">
        <v>180</v>
      </c>
      <c r="AN25" s="91" t="s">
        <v>181</v>
      </c>
      <c r="AO25" s="81"/>
    </row>
    <row r="26" spans="2:41" ht="37.200000000000003" customHeight="1" x14ac:dyDescent="0.25">
      <c r="B26" s="205"/>
      <c r="C26" s="201" t="s">
        <v>45</v>
      </c>
      <c r="D26" s="150"/>
      <c r="E26" s="81"/>
      <c r="F26" s="81"/>
      <c r="G26" s="152" t="s">
        <v>48</v>
      </c>
      <c r="H26" s="149">
        <v>0.3</v>
      </c>
      <c r="I26" s="152" t="s">
        <v>69</v>
      </c>
      <c r="J26" s="152">
        <v>5</v>
      </c>
      <c r="K26" s="152">
        <v>5</v>
      </c>
      <c r="L26" s="152" t="s">
        <v>70</v>
      </c>
      <c r="M26" s="152">
        <v>5</v>
      </c>
      <c r="N26" s="157">
        <f>+(V26*U26)*5</f>
        <v>1</v>
      </c>
      <c r="O26" s="141">
        <f>+(V26*U26)</f>
        <v>0.2</v>
      </c>
      <c r="P26" s="141"/>
      <c r="Q26" s="141"/>
      <c r="R26" s="141"/>
      <c r="S26" s="197">
        <f>+O26+P26+Q26+R26</f>
        <v>0.2</v>
      </c>
      <c r="T26" s="168" t="s">
        <v>87</v>
      </c>
      <c r="U26" s="149">
        <v>1</v>
      </c>
      <c r="V26" s="149">
        <v>0.2</v>
      </c>
      <c r="W26" s="149"/>
      <c r="X26" s="149"/>
      <c r="Y26" s="149"/>
      <c r="Z26" s="152" t="s">
        <v>74</v>
      </c>
      <c r="AA26" s="168" t="s">
        <v>192</v>
      </c>
      <c r="AB26" s="168" t="s">
        <v>191</v>
      </c>
      <c r="AC26" s="150"/>
      <c r="AD26" s="150"/>
      <c r="AE26" s="264" t="s">
        <v>167</v>
      </c>
      <c r="AF26" s="113" t="s">
        <v>165</v>
      </c>
      <c r="AG26" s="114">
        <v>0</v>
      </c>
      <c r="AH26" s="115">
        <v>50000000</v>
      </c>
      <c r="AI26" s="115">
        <v>0</v>
      </c>
      <c r="AJ26" s="96">
        <f t="shared" si="0"/>
        <v>0</v>
      </c>
      <c r="AK26" s="115"/>
      <c r="AL26" s="97">
        <f t="shared" si="1"/>
        <v>0</v>
      </c>
      <c r="AM26" s="98" t="s">
        <v>180</v>
      </c>
      <c r="AN26" s="91" t="s">
        <v>181</v>
      </c>
      <c r="AO26" s="152"/>
    </row>
    <row r="27" spans="2:41" ht="39.6" x14ac:dyDescent="0.25">
      <c r="B27" s="205"/>
      <c r="C27" s="202"/>
      <c r="D27" s="151"/>
      <c r="E27" s="81"/>
      <c r="F27" s="81"/>
      <c r="G27" s="154"/>
      <c r="H27" s="151"/>
      <c r="I27" s="154"/>
      <c r="J27" s="154"/>
      <c r="K27" s="154"/>
      <c r="L27" s="154"/>
      <c r="M27" s="154"/>
      <c r="N27" s="158"/>
      <c r="O27" s="143"/>
      <c r="P27" s="143"/>
      <c r="Q27" s="143"/>
      <c r="R27" s="143"/>
      <c r="S27" s="197"/>
      <c r="T27" s="169"/>
      <c r="U27" s="151"/>
      <c r="V27" s="151"/>
      <c r="W27" s="151"/>
      <c r="X27" s="151"/>
      <c r="Y27" s="151"/>
      <c r="Z27" s="154"/>
      <c r="AA27" s="169"/>
      <c r="AB27" s="169"/>
      <c r="AC27" s="151"/>
      <c r="AD27" s="151"/>
      <c r="AE27" s="265" t="s">
        <v>166</v>
      </c>
      <c r="AF27" s="77" t="s">
        <v>163</v>
      </c>
      <c r="AG27" s="78">
        <v>20000000</v>
      </c>
      <c r="AH27" s="83">
        <v>20000000</v>
      </c>
      <c r="AI27" s="83"/>
      <c r="AJ27" s="96">
        <f t="shared" si="0"/>
        <v>0</v>
      </c>
      <c r="AK27" s="83"/>
      <c r="AL27" s="97">
        <f t="shared" si="1"/>
        <v>0</v>
      </c>
      <c r="AM27" s="98" t="s">
        <v>180</v>
      </c>
      <c r="AN27" s="91" t="s">
        <v>181</v>
      </c>
      <c r="AO27" s="154"/>
    </row>
    <row r="28" spans="2:41" ht="53.4" customHeight="1" x14ac:dyDescent="0.25">
      <c r="B28" s="205"/>
      <c r="C28" s="201" t="s">
        <v>49</v>
      </c>
      <c r="D28" s="149">
        <v>0.25</v>
      </c>
      <c r="E28" s="81"/>
      <c r="F28" s="81"/>
      <c r="G28" s="152" t="s">
        <v>50</v>
      </c>
      <c r="H28" s="149">
        <v>0.35</v>
      </c>
      <c r="I28" s="152" t="s">
        <v>69</v>
      </c>
      <c r="J28" s="152">
        <v>1</v>
      </c>
      <c r="K28" s="152">
        <v>1</v>
      </c>
      <c r="L28" s="152" t="s">
        <v>70</v>
      </c>
      <c r="M28" s="152">
        <v>1</v>
      </c>
      <c r="N28" s="157">
        <f>+V28*U28</f>
        <v>0.14545454545454548</v>
      </c>
      <c r="O28" s="141">
        <f>+V28*U28</f>
        <v>0.14545454545454548</v>
      </c>
      <c r="P28" s="141"/>
      <c r="Q28" s="141"/>
      <c r="R28" s="141"/>
      <c r="S28" s="141">
        <f>+O28+P28+Q28+R28</f>
        <v>0.14545454545454548</v>
      </c>
      <c r="T28" s="75" t="s">
        <v>88</v>
      </c>
      <c r="U28" s="55">
        <v>0.8</v>
      </c>
      <c r="V28" s="55">
        <v>0.18181818181818182</v>
      </c>
      <c r="W28" s="55"/>
      <c r="X28" s="55"/>
      <c r="Y28" s="55"/>
      <c r="Z28" s="81" t="s">
        <v>74</v>
      </c>
      <c r="AA28" s="75" t="s">
        <v>193</v>
      </c>
      <c r="AB28" s="75" t="s">
        <v>191</v>
      </c>
      <c r="AC28" s="149" t="s">
        <v>157</v>
      </c>
      <c r="AD28" s="149" t="s">
        <v>205</v>
      </c>
      <c r="AE28" s="79" t="s">
        <v>169</v>
      </c>
      <c r="AF28" s="81" t="s">
        <v>161</v>
      </c>
      <c r="AG28" s="65">
        <v>164937500</v>
      </c>
      <c r="AH28" s="88">
        <v>164937500</v>
      </c>
      <c r="AI28" s="82">
        <f>+(2200000*5)*2+1242500</f>
        <v>23242500</v>
      </c>
      <c r="AJ28" s="96">
        <f t="shared" si="0"/>
        <v>0.14091701402046231</v>
      </c>
      <c r="AK28" s="82">
        <v>23242500</v>
      </c>
      <c r="AL28" s="97">
        <f t="shared" si="1"/>
        <v>0.14091701402046231</v>
      </c>
      <c r="AM28" s="98" t="s">
        <v>180</v>
      </c>
      <c r="AN28" s="91" t="s">
        <v>181</v>
      </c>
      <c r="AO28" s="81"/>
    </row>
    <row r="29" spans="2:41" ht="54" customHeight="1" x14ac:dyDescent="0.25">
      <c r="B29" s="205"/>
      <c r="C29" s="202"/>
      <c r="D29" s="150"/>
      <c r="E29" s="81"/>
      <c r="F29" s="81"/>
      <c r="G29" s="154"/>
      <c r="H29" s="151"/>
      <c r="I29" s="154"/>
      <c r="J29" s="154"/>
      <c r="K29" s="154"/>
      <c r="L29" s="154"/>
      <c r="M29" s="154"/>
      <c r="N29" s="158"/>
      <c r="O29" s="143"/>
      <c r="P29" s="143"/>
      <c r="Q29" s="143"/>
      <c r="R29" s="143"/>
      <c r="S29" s="143"/>
      <c r="T29" s="75" t="s">
        <v>89</v>
      </c>
      <c r="U29" s="55">
        <v>0.2</v>
      </c>
      <c r="V29" s="55">
        <v>0</v>
      </c>
      <c r="W29" s="55"/>
      <c r="X29" s="55"/>
      <c r="Y29" s="55"/>
      <c r="Z29" s="81" t="s">
        <v>74</v>
      </c>
      <c r="AA29" s="75"/>
      <c r="AB29" s="75"/>
      <c r="AC29" s="150"/>
      <c r="AD29" s="150"/>
      <c r="AE29" s="81" t="s">
        <v>72</v>
      </c>
      <c r="AF29" s="81" t="s">
        <v>72</v>
      </c>
      <c r="AG29" s="81" t="s">
        <v>72</v>
      </c>
      <c r="AH29" s="101" t="s">
        <v>72</v>
      </c>
      <c r="AI29" s="101" t="s">
        <v>72</v>
      </c>
      <c r="AJ29" s="101" t="s">
        <v>72</v>
      </c>
      <c r="AK29" s="101" t="s">
        <v>72</v>
      </c>
      <c r="AL29" s="101" t="s">
        <v>72</v>
      </c>
      <c r="AM29" s="98" t="s">
        <v>180</v>
      </c>
      <c r="AN29" s="91" t="s">
        <v>181</v>
      </c>
      <c r="AO29" s="81"/>
    </row>
    <row r="30" spans="2:41" ht="92.4" x14ac:dyDescent="0.25">
      <c r="B30" s="205"/>
      <c r="C30" s="201" t="s">
        <v>49</v>
      </c>
      <c r="D30" s="150"/>
      <c r="E30" s="81"/>
      <c r="F30" s="81"/>
      <c r="G30" s="152" t="s">
        <v>51</v>
      </c>
      <c r="H30" s="149">
        <v>0.5</v>
      </c>
      <c r="I30" s="152" t="s">
        <v>69</v>
      </c>
      <c r="J30" s="152">
        <v>18</v>
      </c>
      <c r="K30" s="152">
        <v>18</v>
      </c>
      <c r="L30" s="152" t="s">
        <v>70</v>
      </c>
      <c r="M30" s="152">
        <v>18</v>
      </c>
      <c r="N30" s="157">
        <f>(SUM(U30:U47)*V30)*18</f>
        <v>9.0000000000000018</v>
      </c>
      <c r="O30" s="141">
        <f>(SUM(U30:U47)*V30)</f>
        <v>0.50000000000000011</v>
      </c>
      <c r="P30" s="141"/>
      <c r="Q30" s="141"/>
      <c r="R30" s="141"/>
      <c r="S30" s="141">
        <f>+O30+P30+Q30+R30</f>
        <v>0.50000000000000011</v>
      </c>
      <c r="T30" s="75" t="s">
        <v>90</v>
      </c>
      <c r="U30" s="55">
        <v>5.5555555555555552E-2</v>
      </c>
      <c r="V30" s="55">
        <v>0.5</v>
      </c>
      <c r="W30" s="55"/>
      <c r="X30" s="55"/>
      <c r="Y30" s="55"/>
      <c r="Z30" s="81" t="s">
        <v>74</v>
      </c>
      <c r="AA30" s="75" t="s">
        <v>194</v>
      </c>
      <c r="AB30" s="75" t="s">
        <v>191</v>
      </c>
      <c r="AC30" s="150"/>
      <c r="AD30" s="150"/>
      <c r="AE30" s="255" t="s">
        <v>169</v>
      </c>
      <c r="AF30" s="152" t="s">
        <v>161</v>
      </c>
      <c r="AG30" s="170">
        <v>419767500</v>
      </c>
      <c r="AH30" s="172">
        <v>419767500</v>
      </c>
      <c r="AI30" s="165">
        <f>+(1525000*30)*1.5</f>
        <v>68625000</v>
      </c>
      <c r="AJ30" s="177">
        <f>+AI30/AH30</f>
        <v>0.16348335685826082</v>
      </c>
      <c r="AK30" s="165">
        <v>68625000</v>
      </c>
      <c r="AL30" s="162">
        <f t="shared" si="1"/>
        <v>0.16348335685826082</v>
      </c>
      <c r="AM30" s="98" t="s">
        <v>180</v>
      </c>
      <c r="AN30" s="91" t="s">
        <v>181</v>
      </c>
      <c r="AO30" s="81"/>
    </row>
    <row r="31" spans="2:41" ht="92.4" x14ac:dyDescent="0.25">
      <c r="B31" s="205"/>
      <c r="C31" s="205"/>
      <c r="D31" s="150"/>
      <c r="E31" s="81"/>
      <c r="F31" s="81"/>
      <c r="G31" s="153"/>
      <c r="H31" s="150"/>
      <c r="I31" s="153"/>
      <c r="J31" s="153"/>
      <c r="K31" s="153"/>
      <c r="L31" s="153"/>
      <c r="M31" s="153"/>
      <c r="N31" s="193"/>
      <c r="O31" s="142"/>
      <c r="P31" s="142"/>
      <c r="Q31" s="142"/>
      <c r="R31" s="142"/>
      <c r="S31" s="142"/>
      <c r="T31" s="75" t="s">
        <v>91</v>
      </c>
      <c r="U31" s="55">
        <v>5.5555555555555552E-2</v>
      </c>
      <c r="V31" s="55">
        <v>0.5</v>
      </c>
      <c r="W31" s="55"/>
      <c r="X31" s="55"/>
      <c r="Y31" s="55"/>
      <c r="Z31" s="81" t="s">
        <v>74</v>
      </c>
      <c r="AA31" s="75" t="s">
        <v>194</v>
      </c>
      <c r="AB31" s="75" t="s">
        <v>191</v>
      </c>
      <c r="AC31" s="150"/>
      <c r="AD31" s="150"/>
      <c r="AE31" s="153"/>
      <c r="AF31" s="153"/>
      <c r="AG31" s="174"/>
      <c r="AH31" s="176"/>
      <c r="AI31" s="166"/>
      <c r="AJ31" s="178"/>
      <c r="AK31" s="166"/>
      <c r="AL31" s="163"/>
      <c r="AM31" s="98" t="s">
        <v>180</v>
      </c>
      <c r="AN31" s="91" t="s">
        <v>181</v>
      </c>
      <c r="AO31" s="81"/>
    </row>
    <row r="32" spans="2:41" ht="92.4" x14ac:dyDescent="0.25">
      <c r="B32" s="205"/>
      <c r="C32" s="205"/>
      <c r="D32" s="150"/>
      <c r="E32" s="81"/>
      <c r="F32" s="81"/>
      <c r="G32" s="153"/>
      <c r="H32" s="150"/>
      <c r="I32" s="153"/>
      <c r="J32" s="153"/>
      <c r="K32" s="153"/>
      <c r="L32" s="153"/>
      <c r="M32" s="153"/>
      <c r="N32" s="193"/>
      <c r="O32" s="142"/>
      <c r="P32" s="142"/>
      <c r="Q32" s="142"/>
      <c r="R32" s="142"/>
      <c r="S32" s="142"/>
      <c r="T32" s="75" t="s">
        <v>92</v>
      </c>
      <c r="U32" s="55">
        <v>5.5555555555555552E-2</v>
      </c>
      <c r="V32" s="55">
        <v>0.5</v>
      </c>
      <c r="W32" s="55"/>
      <c r="X32" s="55"/>
      <c r="Y32" s="55"/>
      <c r="Z32" s="81" t="s">
        <v>74</v>
      </c>
      <c r="AA32" s="75" t="s">
        <v>194</v>
      </c>
      <c r="AB32" s="75" t="s">
        <v>191</v>
      </c>
      <c r="AC32" s="150"/>
      <c r="AD32" s="150"/>
      <c r="AE32" s="153"/>
      <c r="AF32" s="153"/>
      <c r="AG32" s="174"/>
      <c r="AH32" s="176"/>
      <c r="AI32" s="166"/>
      <c r="AJ32" s="178"/>
      <c r="AK32" s="166"/>
      <c r="AL32" s="163"/>
      <c r="AM32" s="98" t="s">
        <v>180</v>
      </c>
      <c r="AN32" s="91" t="s">
        <v>181</v>
      </c>
      <c r="AO32" s="81"/>
    </row>
    <row r="33" spans="2:41" ht="92.4" x14ac:dyDescent="0.25">
      <c r="B33" s="205"/>
      <c r="C33" s="205"/>
      <c r="D33" s="150"/>
      <c r="E33" s="81"/>
      <c r="F33" s="81"/>
      <c r="G33" s="153"/>
      <c r="H33" s="150"/>
      <c r="I33" s="153"/>
      <c r="J33" s="153"/>
      <c r="K33" s="153"/>
      <c r="L33" s="153"/>
      <c r="M33" s="153"/>
      <c r="N33" s="193"/>
      <c r="O33" s="142"/>
      <c r="P33" s="142"/>
      <c r="Q33" s="142"/>
      <c r="R33" s="142"/>
      <c r="S33" s="142"/>
      <c r="T33" s="75" t="s">
        <v>93</v>
      </c>
      <c r="U33" s="55">
        <v>5.5555555555555552E-2</v>
      </c>
      <c r="V33" s="55">
        <v>0.5</v>
      </c>
      <c r="W33" s="55"/>
      <c r="X33" s="55"/>
      <c r="Y33" s="55"/>
      <c r="Z33" s="81" t="s">
        <v>74</v>
      </c>
      <c r="AA33" s="75" t="s">
        <v>194</v>
      </c>
      <c r="AB33" s="75" t="s">
        <v>191</v>
      </c>
      <c r="AC33" s="150"/>
      <c r="AD33" s="150"/>
      <c r="AE33" s="153"/>
      <c r="AF33" s="153"/>
      <c r="AG33" s="174"/>
      <c r="AH33" s="176"/>
      <c r="AI33" s="166"/>
      <c r="AJ33" s="178"/>
      <c r="AK33" s="166"/>
      <c r="AL33" s="163"/>
      <c r="AM33" s="98" t="s">
        <v>180</v>
      </c>
      <c r="AN33" s="91" t="s">
        <v>181</v>
      </c>
      <c r="AO33" s="81"/>
    </row>
    <row r="34" spans="2:41" ht="92.4" x14ac:dyDescent="0.25">
      <c r="B34" s="205"/>
      <c r="C34" s="205"/>
      <c r="D34" s="150"/>
      <c r="E34" s="81"/>
      <c r="F34" s="81"/>
      <c r="G34" s="153"/>
      <c r="H34" s="150"/>
      <c r="I34" s="153"/>
      <c r="J34" s="153"/>
      <c r="K34" s="153"/>
      <c r="L34" s="153"/>
      <c r="M34" s="153"/>
      <c r="N34" s="193"/>
      <c r="O34" s="142"/>
      <c r="P34" s="142"/>
      <c r="Q34" s="142"/>
      <c r="R34" s="142"/>
      <c r="S34" s="142"/>
      <c r="T34" s="75" t="s">
        <v>94</v>
      </c>
      <c r="U34" s="55">
        <v>5.5555555555555552E-2</v>
      </c>
      <c r="V34" s="55">
        <v>0.5</v>
      </c>
      <c r="W34" s="55"/>
      <c r="X34" s="55"/>
      <c r="Y34" s="55"/>
      <c r="Z34" s="81" t="s">
        <v>74</v>
      </c>
      <c r="AA34" s="75" t="s">
        <v>194</v>
      </c>
      <c r="AB34" s="75" t="s">
        <v>191</v>
      </c>
      <c r="AC34" s="150"/>
      <c r="AD34" s="150"/>
      <c r="AE34" s="153"/>
      <c r="AF34" s="153"/>
      <c r="AG34" s="174"/>
      <c r="AH34" s="176"/>
      <c r="AI34" s="166"/>
      <c r="AJ34" s="178"/>
      <c r="AK34" s="166"/>
      <c r="AL34" s="163"/>
      <c r="AM34" s="98" t="s">
        <v>180</v>
      </c>
      <c r="AN34" s="91" t="s">
        <v>181</v>
      </c>
      <c r="AO34" s="81"/>
    </row>
    <row r="35" spans="2:41" ht="92.4" x14ac:dyDescent="0.25">
      <c r="B35" s="205"/>
      <c r="C35" s="205"/>
      <c r="D35" s="150"/>
      <c r="E35" s="81"/>
      <c r="F35" s="81"/>
      <c r="G35" s="153"/>
      <c r="H35" s="150"/>
      <c r="I35" s="153"/>
      <c r="J35" s="153"/>
      <c r="K35" s="153"/>
      <c r="L35" s="153"/>
      <c r="M35" s="153"/>
      <c r="N35" s="193"/>
      <c r="O35" s="142"/>
      <c r="P35" s="142"/>
      <c r="Q35" s="142"/>
      <c r="R35" s="142"/>
      <c r="S35" s="142"/>
      <c r="T35" s="75" t="s">
        <v>95</v>
      </c>
      <c r="U35" s="55">
        <v>5.5555555555555552E-2</v>
      </c>
      <c r="V35" s="55">
        <v>0.5</v>
      </c>
      <c r="W35" s="55"/>
      <c r="X35" s="55"/>
      <c r="Y35" s="55"/>
      <c r="Z35" s="81" t="s">
        <v>74</v>
      </c>
      <c r="AA35" s="75" t="s">
        <v>194</v>
      </c>
      <c r="AB35" s="75" t="s">
        <v>191</v>
      </c>
      <c r="AC35" s="150"/>
      <c r="AD35" s="150"/>
      <c r="AE35" s="153"/>
      <c r="AF35" s="153"/>
      <c r="AG35" s="174"/>
      <c r="AH35" s="176"/>
      <c r="AI35" s="166"/>
      <c r="AJ35" s="178"/>
      <c r="AK35" s="166"/>
      <c r="AL35" s="163"/>
      <c r="AM35" s="98" t="s">
        <v>180</v>
      </c>
      <c r="AN35" s="91" t="s">
        <v>181</v>
      </c>
      <c r="AO35" s="81"/>
    </row>
    <row r="36" spans="2:41" ht="92.4" x14ac:dyDescent="0.25">
      <c r="B36" s="205"/>
      <c r="C36" s="205"/>
      <c r="D36" s="150"/>
      <c r="E36" s="81"/>
      <c r="F36" s="81"/>
      <c r="G36" s="153"/>
      <c r="H36" s="150"/>
      <c r="I36" s="153"/>
      <c r="J36" s="153"/>
      <c r="K36" s="153"/>
      <c r="L36" s="153"/>
      <c r="M36" s="153"/>
      <c r="N36" s="193"/>
      <c r="O36" s="142"/>
      <c r="P36" s="142"/>
      <c r="Q36" s="142"/>
      <c r="R36" s="142"/>
      <c r="S36" s="142"/>
      <c r="T36" s="75" t="s">
        <v>96</v>
      </c>
      <c r="U36" s="55">
        <v>5.5555555555555552E-2</v>
      </c>
      <c r="V36" s="55">
        <v>0.5</v>
      </c>
      <c r="W36" s="55"/>
      <c r="X36" s="55"/>
      <c r="Y36" s="55"/>
      <c r="Z36" s="81" t="s">
        <v>74</v>
      </c>
      <c r="AA36" s="75" t="s">
        <v>194</v>
      </c>
      <c r="AB36" s="75" t="s">
        <v>191</v>
      </c>
      <c r="AC36" s="150"/>
      <c r="AD36" s="150"/>
      <c r="AE36" s="153"/>
      <c r="AF36" s="153"/>
      <c r="AG36" s="174"/>
      <c r="AH36" s="176"/>
      <c r="AI36" s="166"/>
      <c r="AJ36" s="178"/>
      <c r="AK36" s="166"/>
      <c r="AL36" s="163"/>
      <c r="AM36" s="98" t="s">
        <v>180</v>
      </c>
      <c r="AN36" s="91" t="s">
        <v>181</v>
      </c>
      <c r="AO36" s="81"/>
    </row>
    <row r="37" spans="2:41" ht="92.4" x14ac:dyDescent="0.25">
      <c r="B37" s="205"/>
      <c r="C37" s="205"/>
      <c r="D37" s="150"/>
      <c r="E37" s="81"/>
      <c r="F37" s="81"/>
      <c r="G37" s="153"/>
      <c r="H37" s="150"/>
      <c r="I37" s="153"/>
      <c r="J37" s="153"/>
      <c r="K37" s="153"/>
      <c r="L37" s="153"/>
      <c r="M37" s="153"/>
      <c r="N37" s="193"/>
      <c r="O37" s="142"/>
      <c r="P37" s="142"/>
      <c r="Q37" s="142"/>
      <c r="R37" s="142"/>
      <c r="S37" s="142"/>
      <c r="T37" s="75" t="s">
        <v>97</v>
      </c>
      <c r="U37" s="55">
        <v>5.5555555555555552E-2</v>
      </c>
      <c r="V37" s="55">
        <v>0.5</v>
      </c>
      <c r="W37" s="55"/>
      <c r="X37" s="55"/>
      <c r="Y37" s="55"/>
      <c r="Z37" s="81" t="s">
        <v>74</v>
      </c>
      <c r="AA37" s="75" t="s">
        <v>194</v>
      </c>
      <c r="AB37" s="75" t="s">
        <v>191</v>
      </c>
      <c r="AC37" s="150"/>
      <c r="AD37" s="150"/>
      <c r="AE37" s="154"/>
      <c r="AF37" s="154"/>
      <c r="AG37" s="171"/>
      <c r="AH37" s="173"/>
      <c r="AI37" s="167"/>
      <c r="AJ37" s="178"/>
      <c r="AK37" s="167"/>
      <c r="AL37" s="163"/>
      <c r="AM37" s="98" t="s">
        <v>180</v>
      </c>
      <c r="AN37" s="91" t="s">
        <v>181</v>
      </c>
      <c r="AO37" s="81"/>
    </row>
    <row r="38" spans="2:41" ht="92.4" customHeight="1" x14ac:dyDescent="0.25">
      <c r="B38" s="205"/>
      <c r="C38" s="205"/>
      <c r="D38" s="150"/>
      <c r="E38" s="81"/>
      <c r="F38" s="81"/>
      <c r="G38" s="153"/>
      <c r="H38" s="150"/>
      <c r="I38" s="153"/>
      <c r="J38" s="153"/>
      <c r="K38" s="153"/>
      <c r="L38" s="153"/>
      <c r="M38" s="153"/>
      <c r="N38" s="193"/>
      <c r="O38" s="142"/>
      <c r="P38" s="142"/>
      <c r="Q38" s="142"/>
      <c r="R38" s="142"/>
      <c r="S38" s="142"/>
      <c r="T38" s="75" t="s">
        <v>98</v>
      </c>
      <c r="U38" s="55">
        <v>5.5555555555555552E-2</v>
      </c>
      <c r="V38" s="55">
        <v>0.5</v>
      </c>
      <c r="W38" s="55"/>
      <c r="X38" s="55"/>
      <c r="Y38" s="55"/>
      <c r="Z38" s="81" t="s">
        <v>74</v>
      </c>
      <c r="AA38" s="75" t="s">
        <v>194</v>
      </c>
      <c r="AB38" s="75" t="s">
        <v>191</v>
      </c>
      <c r="AC38" s="150"/>
      <c r="AD38" s="150"/>
      <c r="AE38" s="256" t="s">
        <v>168</v>
      </c>
      <c r="AF38" s="153" t="s">
        <v>165</v>
      </c>
      <c r="AG38" s="155">
        <v>0</v>
      </c>
      <c r="AH38" s="176">
        <v>173957500</v>
      </c>
      <c r="AI38" s="166">
        <f>31000000-AI58</f>
        <v>27950000</v>
      </c>
      <c r="AJ38" s="177">
        <f>+AI38/AH38</f>
        <v>0.16067142836612391</v>
      </c>
      <c r="AK38" s="166">
        <v>27950000</v>
      </c>
      <c r="AL38" s="162">
        <f>+AK38/AH38</f>
        <v>0.16067142836612391</v>
      </c>
      <c r="AM38" s="98" t="s">
        <v>180</v>
      </c>
      <c r="AN38" s="91" t="s">
        <v>181</v>
      </c>
      <c r="AO38" s="81"/>
    </row>
    <row r="39" spans="2:41" ht="92.4" x14ac:dyDescent="0.25">
      <c r="B39" s="205"/>
      <c r="C39" s="205"/>
      <c r="D39" s="150"/>
      <c r="E39" s="81"/>
      <c r="F39" s="81"/>
      <c r="G39" s="153"/>
      <c r="H39" s="150"/>
      <c r="I39" s="153"/>
      <c r="J39" s="153"/>
      <c r="K39" s="153"/>
      <c r="L39" s="153"/>
      <c r="M39" s="153"/>
      <c r="N39" s="193"/>
      <c r="O39" s="142"/>
      <c r="P39" s="142"/>
      <c r="Q39" s="142"/>
      <c r="R39" s="142"/>
      <c r="S39" s="142"/>
      <c r="T39" s="75" t="s">
        <v>99</v>
      </c>
      <c r="U39" s="55">
        <v>5.5555555555555552E-2</v>
      </c>
      <c r="V39" s="55">
        <v>0.5</v>
      </c>
      <c r="W39" s="55"/>
      <c r="X39" s="55"/>
      <c r="Y39" s="55"/>
      <c r="Z39" s="81" t="s">
        <v>74</v>
      </c>
      <c r="AA39" s="75" t="s">
        <v>194</v>
      </c>
      <c r="AB39" s="75" t="s">
        <v>191</v>
      </c>
      <c r="AC39" s="150"/>
      <c r="AD39" s="150"/>
      <c r="AE39" s="153"/>
      <c r="AF39" s="153"/>
      <c r="AG39" s="156"/>
      <c r="AH39" s="176"/>
      <c r="AI39" s="166"/>
      <c r="AJ39" s="178"/>
      <c r="AK39" s="166"/>
      <c r="AL39" s="163"/>
      <c r="AM39" s="98" t="s">
        <v>180</v>
      </c>
      <c r="AN39" s="91" t="s">
        <v>181</v>
      </c>
      <c r="AO39" s="81"/>
    </row>
    <row r="40" spans="2:41" ht="92.4" x14ac:dyDescent="0.25">
      <c r="B40" s="205"/>
      <c r="C40" s="205"/>
      <c r="D40" s="150"/>
      <c r="E40" s="81"/>
      <c r="F40" s="81"/>
      <c r="G40" s="153"/>
      <c r="H40" s="150"/>
      <c r="I40" s="153"/>
      <c r="J40" s="153"/>
      <c r="K40" s="153"/>
      <c r="L40" s="153"/>
      <c r="M40" s="153"/>
      <c r="N40" s="193"/>
      <c r="O40" s="142"/>
      <c r="P40" s="142"/>
      <c r="Q40" s="142"/>
      <c r="R40" s="142"/>
      <c r="S40" s="142"/>
      <c r="T40" s="75" t="s">
        <v>100</v>
      </c>
      <c r="U40" s="55">
        <v>5.5555555555555552E-2</v>
      </c>
      <c r="V40" s="55">
        <v>0.5</v>
      </c>
      <c r="W40" s="55"/>
      <c r="X40" s="55"/>
      <c r="Y40" s="55"/>
      <c r="Z40" s="81" t="s">
        <v>74</v>
      </c>
      <c r="AA40" s="75" t="s">
        <v>194</v>
      </c>
      <c r="AB40" s="75" t="s">
        <v>191</v>
      </c>
      <c r="AC40" s="150"/>
      <c r="AD40" s="150"/>
      <c r="AE40" s="153"/>
      <c r="AF40" s="153"/>
      <c r="AG40" s="156"/>
      <c r="AH40" s="176"/>
      <c r="AI40" s="166"/>
      <c r="AJ40" s="178"/>
      <c r="AK40" s="166"/>
      <c r="AL40" s="163"/>
      <c r="AM40" s="98" t="s">
        <v>180</v>
      </c>
      <c r="AN40" s="91" t="s">
        <v>181</v>
      </c>
      <c r="AO40" s="81"/>
    </row>
    <row r="41" spans="2:41" ht="92.4" x14ac:dyDescent="0.25">
      <c r="B41" s="205"/>
      <c r="C41" s="205"/>
      <c r="D41" s="150"/>
      <c r="E41" s="81"/>
      <c r="F41" s="81"/>
      <c r="G41" s="153"/>
      <c r="H41" s="150"/>
      <c r="I41" s="153"/>
      <c r="J41" s="153"/>
      <c r="K41" s="153"/>
      <c r="L41" s="153"/>
      <c r="M41" s="153"/>
      <c r="N41" s="193"/>
      <c r="O41" s="142"/>
      <c r="P41" s="142"/>
      <c r="Q41" s="142"/>
      <c r="R41" s="142"/>
      <c r="S41" s="142"/>
      <c r="T41" s="75" t="s">
        <v>101</v>
      </c>
      <c r="U41" s="55">
        <v>5.5555555555555552E-2</v>
      </c>
      <c r="V41" s="55">
        <v>0.5</v>
      </c>
      <c r="W41" s="55"/>
      <c r="X41" s="55"/>
      <c r="Y41" s="55"/>
      <c r="Z41" s="81" t="s">
        <v>74</v>
      </c>
      <c r="AA41" s="75" t="s">
        <v>194</v>
      </c>
      <c r="AB41" s="75" t="s">
        <v>191</v>
      </c>
      <c r="AC41" s="150"/>
      <c r="AD41" s="150"/>
      <c r="AE41" s="153"/>
      <c r="AF41" s="153"/>
      <c r="AG41" s="156"/>
      <c r="AH41" s="176"/>
      <c r="AI41" s="166"/>
      <c r="AJ41" s="178"/>
      <c r="AK41" s="166"/>
      <c r="AL41" s="163"/>
      <c r="AM41" s="98" t="s">
        <v>180</v>
      </c>
      <c r="AN41" s="91" t="s">
        <v>181</v>
      </c>
      <c r="AO41" s="81"/>
    </row>
    <row r="42" spans="2:41" ht="92.4" x14ac:dyDescent="0.25">
      <c r="B42" s="205"/>
      <c r="C42" s="205"/>
      <c r="D42" s="150"/>
      <c r="E42" s="81"/>
      <c r="F42" s="81"/>
      <c r="G42" s="153"/>
      <c r="H42" s="150"/>
      <c r="I42" s="153"/>
      <c r="J42" s="153"/>
      <c r="K42" s="153"/>
      <c r="L42" s="153"/>
      <c r="M42" s="153"/>
      <c r="N42" s="193"/>
      <c r="O42" s="142"/>
      <c r="P42" s="142"/>
      <c r="Q42" s="142"/>
      <c r="R42" s="142"/>
      <c r="S42" s="142"/>
      <c r="T42" s="75" t="s">
        <v>102</v>
      </c>
      <c r="U42" s="55">
        <v>5.5555555555555552E-2</v>
      </c>
      <c r="V42" s="55">
        <v>0.5</v>
      </c>
      <c r="W42" s="55"/>
      <c r="X42" s="55"/>
      <c r="Y42" s="55"/>
      <c r="Z42" s="81" t="s">
        <v>74</v>
      </c>
      <c r="AA42" s="75" t="s">
        <v>194</v>
      </c>
      <c r="AB42" s="75" t="s">
        <v>191</v>
      </c>
      <c r="AC42" s="150"/>
      <c r="AD42" s="150"/>
      <c r="AE42" s="153"/>
      <c r="AF42" s="153"/>
      <c r="AG42" s="156"/>
      <c r="AH42" s="176"/>
      <c r="AI42" s="166"/>
      <c r="AJ42" s="178"/>
      <c r="AK42" s="166"/>
      <c r="AL42" s="163"/>
      <c r="AM42" s="98" t="s">
        <v>180</v>
      </c>
      <c r="AN42" s="91" t="s">
        <v>181</v>
      </c>
      <c r="AO42" s="81"/>
    </row>
    <row r="43" spans="2:41" ht="92.4" x14ac:dyDescent="0.25">
      <c r="B43" s="205"/>
      <c r="C43" s="205"/>
      <c r="D43" s="150"/>
      <c r="E43" s="81"/>
      <c r="F43" s="81"/>
      <c r="G43" s="153"/>
      <c r="H43" s="150"/>
      <c r="I43" s="153"/>
      <c r="J43" s="153"/>
      <c r="K43" s="153"/>
      <c r="L43" s="153"/>
      <c r="M43" s="153"/>
      <c r="N43" s="193"/>
      <c r="O43" s="142"/>
      <c r="P43" s="142"/>
      <c r="Q43" s="142"/>
      <c r="R43" s="142"/>
      <c r="S43" s="142"/>
      <c r="T43" s="75" t="s">
        <v>103</v>
      </c>
      <c r="U43" s="55">
        <v>5.5555555555555552E-2</v>
      </c>
      <c r="V43" s="55">
        <v>0.5</v>
      </c>
      <c r="W43" s="55"/>
      <c r="X43" s="55"/>
      <c r="Y43" s="55"/>
      <c r="Z43" s="81" t="s">
        <v>74</v>
      </c>
      <c r="AA43" s="75" t="s">
        <v>194</v>
      </c>
      <c r="AB43" s="75" t="s">
        <v>191</v>
      </c>
      <c r="AC43" s="150"/>
      <c r="AD43" s="150"/>
      <c r="AE43" s="153"/>
      <c r="AF43" s="153"/>
      <c r="AG43" s="156"/>
      <c r="AH43" s="176"/>
      <c r="AI43" s="166"/>
      <c r="AJ43" s="178"/>
      <c r="AK43" s="166"/>
      <c r="AL43" s="163"/>
      <c r="AM43" s="98" t="s">
        <v>180</v>
      </c>
      <c r="AN43" s="91" t="s">
        <v>181</v>
      </c>
      <c r="AO43" s="81"/>
    </row>
    <row r="44" spans="2:41" ht="92.4" x14ac:dyDescent="0.25">
      <c r="B44" s="205"/>
      <c r="C44" s="205"/>
      <c r="D44" s="150"/>
      <c r="E44" s="81"/>
      <c r="F44" s="81"/>
      <c r="G44" s="153"/>
      <c r="H44" s="150"/>
      <c r="I44" s="153"/>
      <c r="J44" s="153"/>
      <c r="K44" s="153"/>
      <c r="L44" s="153"/>
      <c r="M44" s="153"/>
      <c r="N44" s="193"/>
      <c r="O44" s="142"/>
      <c r="P44" s="142"/>
      <c r="Q44" s="142"/>
      <c r="R44" s="142"/>
      <c r="S44" s="142"/>
      <c r="T44" s="75" t="s">
        <v>104</v>
      </c>
      <c r="U44" s="55">
        <v>5.5555555555555552E-2</v>
      </c>
      <c r="V44" s="55">
        <v>0.5</v>
      </c>
      <c r="W44" s="55"/>
      <c r="X44" s="55"/>
      <c r="Y44" s="55"/>
      <c r="Z44" s="81" t="s">
        <v>74</v>
      </c>
      <c r="AA44" s="75" t="s">
        <v>194</v>
      </c>
      <c r="AB44" s="75" t="s">
        <v>191</v>
      </c>
      <c r="AC44" s="150"/>
      <c r="AD44" s="150"/>
      <c r="AE44" s="153"/>
      <c r="AF44" s="153"/>
      <c r="AG44" s="156"/>
      <c r="AH44" s="176"/>
      <c r="AI44" s="166"/>
      <c r="AJ44" s="178"/>
      <c r="AK44" s="166"/>
      <c r="AL44" s="163"/>
      <c r="AM44" s="98" t="s">
        <v>180</v>
      </c>
      <c r="AN44" s="91" t="s">
        <v>181</v>
      </c>
      <c r="AO44" s="81"/>
    </row>
    <row r="45" spans="2:41" ht="92.4" x14ac:dyDescent="0.25">
      <c r="B45" s="205"/>
      <c r="C45" s="205"/>
      <c r="D45" s="150"/>
      <c r="E45" s="81"/>
      <c r="F45" s="81"/>
      <c r="G45" s="153"/>
      <c r="H45" s="150"/>
      <c r="I45" s="153"/>
      <c r="J45" s="153"/>
      <c r="K45" s="153"/>
      <c r="L45" s="153"/>
      <c r="M45" s="153"/>
      <c r="N45" s="193"/>
      <c r="O45" s="142"/>
      <c r="P45" s="142"/>
      <c r="Q45" s="142"/>
      <c r="R45" s="142"/>
      <c r="S45" s="142"/>
      <c r="T45" s="75" t="s">
        <v>105</v>
      </c>
      <c r="U45" s="55">
        <v>5.5555555555555552E-2</v>
      </c>
      <c r="V45" s="55">
        <v>0.5</v>
      </c>
      <c r="W45" s="55"/>
      <c r="X45" s="55"/>
      <c r="Y45" s="55"/>
      <c r="Z45" s="81" t="s">
        <v>74</v>
      </c>
      <c r="AA45" s="75" t="s">
        <v>194</v>
      </c>
      <c r="AB45" s="75" t="s">
        <v>191</v>
      </c>
      <c r="AC45" s="150"/>
      <c r="AD45" s="150"/>
      <c r="AE45" s="153"/>
      <c r="AF45" s="153"/>
      <c r="AG45" s="156"/>
      <c r="AH45" s="176"/>
      <c r="AI45" s="166"/>
      <c r="AJ45" s="178"/>
      <c r="AK45" s="166"/>
      <c r="AL45" s="163"/>
      <c r="AM45" s="98" t="s">
        <v>180</v>
      </c>
      <c r="AN45" s="91" t="s">
        <v>181</v>
      </c>
      <c r="AO45" s="81"/>
    </row>
    <row r="46" spans="2:41" ht="92.4" x14ac:dyDescent="0.25">
      <c r="B46" s="205"/>
      <c r="C46" s="205"/>
      <c r="D46" s="150"/>
      <c r="E46" s="81"/>
      <c r="F46" s="81"/>
      <c r="G46" s="153"/>
      <c r="H46" s="150"/>
      <c r="I46" s="153"/>
      <c r="J46" s="153"/>
      <c r="K46" s="153"/>
      <c r="L46" s="153"/>
      <c r="M46" s="153"/>
      <c r="N46" s="193"/>
      <c r="O46" s="142"/>
      <c r="P46" s="142"/>
      <c r="Q46" s="142"/>
      <c r="R46" s="142"/>
      <c r="S46" s="142"/>
      <c r="T46" s="75" t="s">
        <v>106</v>
      </c>
      <c r="U46" s="55">
        <v>5.5555555555555552E-2</v>
      </c>
      <c r="V46" s="55">
        <v>0.5</v>
      </c>
      <c r="W46" s="55"/>
      <c r="X46" s="55"/>
      <c r="Y46" s="55"/>
      <c r="Z46" s="81" t="s">
        <v>74</v>
      </c>
      <c r="AA46" s="75" t="s">
        <v>194</v>
      </c>
      <c r="AB46" s="75" t="s">
        <v>191</v>
      </c>
      <c r="AC46" s="150"/>
      <c r="AD46" s="150"/>
      <c r="AE46" s="153"/>
      <c r="AF46" s="153"/>
      <c r="AG46" s="156"/>
      <c r="AH46" s="176"/>
      <c r="AI46" s="166"/>
      <c r="AJ46" s="178"/>
      <c r="AK46" s="166"/>
      <c r="AL46" s="163"/>
      <c r="AM46" s="98" t="s">
        <v>180</v>
      </c>
      <c r="AN46" s="91" t="s">
        <v>181</v>
      </c>
      <c r="AO46" s="81"/>
    </row>
    <row r="47" spans="2:41" ht="92.4" x14ac:dyDescent="0.25">
      <c r="B47" s="205"/>
      <c r="C47" s="202"/>
      <c r="D47" s="150"/>
      <c r="E47" s="81"/>
      <c r="F47" s="81"/>
      <c r="G47" s="154"/>
      <c r="H47" s="151"/>
      <c r="I47" s="154"/>
      <c r="J47" s="154"/>
      <c r="K47" s="154"/>
      <c r="L47" s="154"/>
      <c r="M47" s="154"/>
      <c r="N47" s="158"/>
      <c r="O47" s="143"/>
      <c r="P47" s="143"/>
      <c r="Q47" s="143"/>
      <c r="R47" s="143"/>
      <c r="S47" s="143"/>
      <c r="T47" s="75" t="s">
        <v>107</v>
      </c>
      <c r="U47" s="55">
        <v>5.5555555555555552E-2</v>
      </c>
      <c r="V47" s="55">
        <v>0.5</v>
      </c>
      <c r="W47" s="55"/>
      <c r="X47" s="55"/>
      <c r="Y47" s="55"/>
      <c r="Z47" s="81" t="s">
        <v>74</v>
      </c>
      <c r="AA47" s="75" t="s">
        <v>194</v>
      </c>
      <c r="AB47" s="75" t="s">
        <v>191</v>
      </c>
      <c r="AC47" s="150"/>
      <c r="AD47" s="150"/>
      <c r="AE47" s="154"/>
      <c r="AF47" s="154"/>
      <c r="AG47" s="175"/>
      <c r="AH47" s="173"/>
      <c r="AI47" s="167"/>
      <c r="AJ47" s="186"/>
      <c r="AK47" s="167"/>
      <c r="AL47" s="164"/>
      <c r="AM47" s="98" t="s">
        <v>180</v>
      </c>
      <c r="AN47" s="91" t="s">
        <v>181</v>
      </c>
      <c r="AO47" s="81"/>
    </row>
    <row r="48" spans="2:41" ht="30" x14ac:dyDescent="0.25">
      <c r="B48" s="205"/>
      <c r="C48" s="201" t="s">
        <v>49</v>
      </c>
      <c r="D48" s="150"/>
      <c r="E48" s="81"/>
      <c r="F48" s="81"/>
      <c r="G48" s="152" t="s">
        <v>52</v>
      </c>
      <c r="H48" s="149">
        <v>0.15</v>
      </c>
      <c r="I48" s="152" t="s">
        <v>69</v>
      </c>
      <c r="J48" s="152">
        <v>3</v>
      </c>
      <c r="K48" s="152">
        <v>3</v>
      </c>
      <c r="L48" s="152" t="s">
        <v>70</v>
      </c>
      <c r="M48" s="152">
        <v>3</v>
      </c>
      <c r="N48" s="157">
        <f>(V48*U48+V52*U52+V56*U56)*3</f>
        <v>0.18000000000000002</v>
      </c>
      <c r="O48" s="141">
        <f>(V48*U48+V52*U52+V56*U56)</f>
        <v>6.0000000000000005E-2</v>
      </c>
      <c r="P48" s="141"/>
      <c r="Q48" s="141"/>
      <c r="R48" s="141"/>
      <c r="S48" s="141">
        <f>+O48+P48+Q48+R48</f>
        <v>6.0000000000000005E-2</v>
      </c>
      <c r="T48" s="76" t="s">
        <v>108</v>
      </c>
      <c r="U48" s="137">
        <v>0.33</v>
      </c>
      <c r="V48" s="137">
        <f>+V49*U49+V50*U50</f>
        <v>0.18181818181818182</v>
      </c>
      <c r="W48" s="137"/>
      <c r="X48" s="137"/>
      <c r="Y48" s="137"/>
      <c r="Z48" s="53"/>
      <c r="AA48" s="76" t="s">
        <v>195</v>
      </c>
      <c r="AB48" s="76"/>
      <c r="AC48" s="150"/>
      <c r="AD48" s="150"/>
      <c r="AE48" s="80" t="s">
        <v>72</v>
      </c>
      <c r="AF48" s="80" t="s">
        <v>72</v>
      </c>
      <c r="AG48" s="80" t="s">
        <v>72</v>
      </c>
      <c r="AH48" s="102" t="s">
        <v>72</v>
      </c>
      <c r="AI48" s="102" t="s">
        <v>72</v>
      </c>
      <c r="AJ48" s="102" t="s">
        <v>72</v>
      </c>
      <c r="AK48" s="102" t="s">
        <v>72</v>
      </c>
      <c r="AL48" s="102" t="s">
        <v>72</v>
      </c>
      <c r="AM48" s="98" t="s">
        <v>180</v>
      </c>
      <c r="AN48" s="91" t="s">
        <v>181</v>
      </c>
      <c r="AO48" s="53"/>
    </row>
    <row r="49" spans="2:41" ht="92.4" x14ac:dyDescent="0.25">
      <c r="B49" s="205"/>
      <c r="C49" s="205"/>
      <c r="D49" s="150"/>
      <c r="E49" s="81"/>
      <c r="F49" s="81"/>
      <c r="G49" s="153"/>
      <c r="H49" s="150"/>
      <c r="I49" s="153"/>
      <c r="J49" s="153"/>
      <c r="K49" s="153"/>
      <c r="L49" s="153"/>
      <c r="M49" s="153"/>
      <c r="N49" s="193"/>
      <c r="O49" s="142"/>
      <c r="P49" s="142"/>
      <c r="Q49" s="142"/>
      <c r="R49" s="142"/>
      <c r="S49" s="142"/>
      <c r="T49" s="75" t="s">
        <v>109</v>
      </c>
      <c r="U49" s="55">
        <v>0.5</v>
      </c>
      <c r="V49" s="55">
        <v>0.18181818181818182</v>
      </c>
      <c r="W49" s="55"/>
      <c r="X49" s="55"/>
      <c r="Y49" s="55"/>
      <c r="Z49" s="81" t="s">
        <v>74</v>
      </c>
      <c r="AA49" s="75" t="s">
        <v>200</v>
      </c>
      <c r="AB49" s="75" t="s">
        <v>191</v>
      </c>
      <c r="AC49" s="150"/>
      <c r="AD49" s="150"/>
      <c r="AE49" s="79" t="s">
        <v>169</v>
      </c>
      <c r="AF49" s="81" t="s">
        <v>161</v>
      </c>
      <c r="AG49" s="65">
        <v>57282500</v>
      </c>
      <c r="AH49" s="88">
        <v>57282500</v>
      </c>
      <c r="AI49" s="82">
        <f>2200000+1525000+1800000+1800000+2200000+762500</f>
        <v>10287500</v>
      </c>
      <c r="AJ49" s="96">
        <f t="shared" si="0"/>
        <v>0.17959237114301924</v>
      </c>
      <c r="AK49" s="82">
        <v>10287500</v>
      </c>
      <c r="AL49" s="97">
        <f t="shared" si="1"/>
        <v>0.17959237114301924</v>
      </c>
      <c r="AM49" s="98" t="s">
        <v>180</v>
      </c>
      <c r="AN49" s="91" t="s">
        <v>181</v>
      </c>
      <c r="AO49" s="81"/>
    </row>
    <row r="50" spans="2:41" ht="50.25" customHeight="1" x14ac:dyDescent="0.25">
      <c r="B50" s="205"/>
      <c r="C50" s="205"/>
      <c r="D50" s="150"/>
      <c r="E50" s="81"/>
      <c r="F50" s="81"/>
      <c r="G50" s="153"/>
      <c r="H50" s="150"/>
      <c r="I50" s="153"/>
      <c r="J50" s="153"/>
      <c r="K50" s="153"/>
      <c r="L50" s="153"/>
      <c r="M50" s="153"/>
      <c r="N50" s="193"/>
      <c r="O50" s="142"/>
      <c r="P50" s="142"/>
      <c r="Q50" s="142"/>
      <c r="R50" s="142"/>
      <c r="S50" s="142"/>
      <c r="T50" s="168" t="s">
        <v>110</v>
      </c>
      <c r="U50" s="149">
        <v>0.5</v>
      </c>
      <c r="V50" s="149">
        <v>0.18181818181818182</v>
      </c>
      <c r="W50" s="149"/>
      <c r="X50" s="149"/>
      <c r="Y50" s="149"/>
      <c r="Z50" s="152" t="s">
        <v>74</v>
      </c>
      <c r="AA50" s="168" t="s">
        <v>199</v>
      </c>
      <c r="AB50" s="168" t="s">
        <v>191</v>
      </c>
      <c r="AC50" s="150"/>
      <c r="AD50" s="150"/>
      <c r="AE50" s="255" t="s">
        <v>169</v>
      </c>
      <c r="AF50" s="152" t="s">
        <v>161</v>
      </c>
      <c r="AG50" s="170">
        <v>58012500</v>
      </c>
      <c r="AH50" s="172">
        <v>58012500</v>
      </c>
      <c r="AI50" s="165">
        <f>3570000+3570000+1525000+762500</f>
        <v>9427500</v>
      </c>
      <c r="AJ50" s="177">
        <f t="shared" si="0"/>
        <v>0.16250808015513898</v>
      </c>
      <c r="AK50" s="165">
        <v>9427500</v>
      </c>
      <c r="AL50" s="177">
        <f t="shared" si="1"/>
        <v>0.16250808015513898</v>
      </c>
      <c r="AM50" s="98" t="s">
        <v>180</v>
      </c>
      <c r="AN50" s="91" t="s">
        <v>181</v>
      </c>
      <c r="AO50" s="152"/>
    </row>
    <row r="51" spans="2:41" ht="30" x14ac:dyDescent="0.25">
      <c r="B51" s="205"/>
      <c r="C51" s="205"/>
      <c r="D51" s="150"/>
      <c r="E51" s="81"/>
      <c r="F51" s="81"/>
      <c r="G51" s="153"/>
      <c r="H51" s="150"/>
      <c r="I51" s="153"/>
      <c r="J51" s="153"/>
      <c r="K51" s="153"/>
      <c r="L51" s="153"/>
      <c r="M51" s="153"/>
      <c r="N51" s="193"/>
      <c r="O51" s="142"/>
      <c r="P51" s="142"/>
      <c r="Q51" s="142"/>
      <c r="R51" s="142"/>
      <c r="S51" s="142"/>
      <c r="T51" s="169"/>
      <c r="U51" s="151"/>
      <c r="V51" s="151"/>
      <c r="W51" s="151"/>
      <c r="X51" s="151"/>
      <c r="Y51" s="151"/>
      <c r="Z51" s="154"/>
      <c r="AA51" s="169"/>
      <c r="AB51" s="169"/>
      <c r="AC51" s="150"/>
      <c r="AD51" s="150"/>
      <c r="AE51" s="154"/>
      <c r="AF51" s="154"/>
      <c r="AG51" s="171"/>
      <c r="AH51" s="173"/>
      <c r="AI51" s="167"/>
      <c r="AJ51" s="186"/>
      <c r="AK51" s="167"/>
      <c r="AL51" s="186"/>
      <c r="AM51" s="98" t="s">
        <v>180</v>
      </c>
      <c r="AN51" s="91" t="s">
        <v>181</v>
      </c>
      <c r="AO51" s="154"/>
    </row>
    <row r="52" spans="2:41" ht="39.6" x14ac:dyDescent="0.25">
      <c r="B52" s="205"/>
      <c r="C52" s="205"/>
      <c r="D52" s="150"/>
      <c r="E52" s="81"/>
      <c r="F52" s="81"/>
      <c r="G52" s="153"/>
      <c r="H52" s="150"/>
      <c r="I52" s="153"/>
      <c r="J52" s="153"/>
      <c r="K52" s="153"/>
      <c r="L52" s="153"/>
      <c r="M52" s="153"/>
      <c r="N52" s="193"/>
      <c r="O52" s="142"/>
      <c r="P52" s="142"/>
      <c r="Q52" s="142"/>
      <c r="R52" s="142"/>
      <c r="S52" s="142"/>
      <c r="T52" s="76" t="s">
        <v>111</v>
      </c>
      <c r="U52" s="137">
        <v>0.33</v>
      </c>
      <c r="V52" s="137">
        <f>+V53*U53+V54*U54+V55*U55</f>
        <v>0</v>
      </c>
      <c r="W52" s="137"/>
      <c r="X52" s="137"/>
      <c r="Y52" s="137"/>
      <c r="Z52" s="53"/>
      <c r="AA52" s="116" t="s">
        <v>196</v>
      </c>
      <c r="AB52" s="76"/>
      <c r="AC52" s="150"/>
      <c r="AD52" s="150"/>
      <c r="AE52" s="53" t="s">
        <v>72</v>
      </c>
      <c r="AF52" s="53" t="s">
        <v>72</v>
      </c>
      <c r="AG52" s="53" t="s">
        <v>72</v>
      </c>
      <c r="AH52" s="103" t="s">
        <v>72</v>
      </c>
      <c r="AI52" s="103" t="s">
        <v>72</v>
      </c>
      <c r="AJ52" s="103" t="s">
        <v>72</v>
      </c>
      <c r="AK52" s="103" t="s">
        <v>72</v>
      </c>
      <c r="AL52" s="103" t="s">
        <v>72</v>
      </c>
      <c r="AM52" s="98" t="s">
        <v>180</v>
      </c>
      <c r="AN52" s="91" t="s">
        <v>181</v>
      </c>
      <c r="AO52" s="53"/>
    </row>
    <row r="53" spans="2:41" ht="39.6" x14ac:dyDescent="0.25">
      <c r="B53" s="205"/>
      <c r="C53" s="205"/>
      <c r="D53" s="150"/>
      <c r="E53" s="81"/>
      <c r="F53" s="81"/>
      <c r="G53" s="153"/>
      <c r="H53" s="150"/>
      <c r="I53" s="153"/>
      <c r="J53" s="153"/>
      <c r="K53" s="153"/>
      <c r="L53" s="153"/>
      <c r="M53" s="153"/>
      <c r="N53" s="193"/>
      <c r="O53" s="142"/>
      <c r="P53" s="142"/>
      <c r="Q53" s="142"/>
      <c r="R53" s="142"/>
      <c r="S53" s="142"/>
      <c r="T53" s="75" t="s">
        <v>112</v>
      </c>
      <c r="U53" s="55">
        <v>0.25</v>
      </c>
      <c r="V53" s="55">
        <v>0</v>
      </c>
      <c r="W53" s="55"/>
      <c r="X53" s="55"/>
      <c r="Y53" s="55"/>
      <c r="Z53" s="81" t="s">
        <v>85</v>
      </c>
      <c r="AA53" s="75"/>
      <c r="AB53" s="75"/>
      <c r="AC53" s="150"/>
      <c r="AD53" s="150"/>
      <c r="AE53" s="79" t="s">
        <v>168</v>
      </c>
      <c r="AF53" s="81" t="s">
        <v>165</v>
      </c>
      <c r="AG53" s="65">
        <v>0</v>
      </c>
      <c r="AH53" s="82">
        <v>21000000</v>
      </c>
      <c r="AI53" s="82">
        <v>0</v>
      </c>
      <c r="AJ53" s="96">
        <f t="shared" si="0"/>
        <v>0</v>
      </c>
      <c r="AK53" s="82"/>
      <c r="AL53" s="97">
        <f t="shared" si="1"/>
        <v>0</v>
      </c>
      <c r="AM53" s="98" t="s">
        <v>180</v>
      </c>
      <c r="AN53" s="91" t="s">
        <v>181</v>
      </c>
      <c r="AO53" s="81"/>
    </row>
    <row r="54" spans="2:41" ht="30" x14ac:dyDescent="0.25">
      <c r="B54" s="205"/>
      <c r="C54" s="205"/>
      <c r="D54" s="150"/>
      <c r="E54" s="81"/>
      <c r="F54" s="81"/>
      <c r="G54" s="153"/>
      <c r="H54" s="150"/>
      <c r="I54" s="153"/>
      <c r="J54" s="153"/>
      <c r="K54" s="153"/>
      <c r="L54" s="153"/>
      <c r="M54" s="153"/>
      <c r="N54" s="193"/>
      <c r="O54" s="142"/>
      <c r="P54" s="142"/>
      <c r="Q54" s="142"/>
      <c r="R54" s="142"/>
      <c r="S54" s="142"/>
      <c r="T54" s="75" t="s">
        <v>197</v>
      </c>
      <c r="U54" s="55">
        <v>0.15</v>
      </c>
      <c r="V54" s="55">
        <v>0</v>
      </c>
      <c r="W54" s="55"/>
      <c r="X54" s="55"/>
      <c r="Y54" s="55"/>
      <c r="Z54" s="81" t="s">
        <v>187</v>
      </c>
      <c r="AA54" s="75"/>
      <c r="AB54" s="75"/>
      <c r="AC54" s="150"/>
      <c r="AD54" s="150"/>
      <c r="AE54" s="81" t="s">
        <v>72</v>
      </c>
      <c r="AF54" s="81" t="s">
        <v>72</v>
      </c>
      <c r="AG54" s="81" t="s">
        <v>72</v>
      </c>
      <c r="AH54" s="101" t="s">
        <v>72</v>
      </c>
      <c r="AI54" s="101" t="s">
        <v>72</v>
      </c>
      <c r="AJ54" s="101" t="s">
        <v>72</v>
      </c>
      <c r="AK54" s="101" t="s">
        <v>72</v>
      </c>
      <c r="AL54" s="101" t="s">
        <v>72</v>
      </c>
      <c r="AM54" s="98" t="s">
        <v>180</v>
      </c>
      <c r="AN54" s="91" t="s">
        <v>181</v>
      </c>
      <c r="AO54" s="81"/>
    </row>
    <row r="55" spans="2:41" ht="39.6" x14ac:dyDescent="0.25">
      <c r="B55" s="205"/>
      <c r="C55" s="205"/>
      <c r="D55" s="150"/>
      <c r="E55" s="81"/>
      <c r="F55" s="81"/>
      <c r="G55" s="153"/>
      <c r="H55" s="150"/>
      <c r="I55" s="153"/>
      <c r="J55" s="153"/>
      <c r="K55" s="153"/>
      <c r="L55" s="153"/>
      <c r="M55" s="153"/>
      <c r="N55" s="193"/>
      <c r="O55" s="142"/>
      <c r="P55" s="142"/>
      <c r="Q55" s="142"/>
      <c r="R55" s="142"/>
      <c r="S55" s="142"/>
      <c r="T55" s="75" t="s">
        <v>198</v>
      </c>
      <c r="U55" s="55">
        <v>0.6</v>
      </c>
      <c r="V55" s="55">
        <v>0</v>
      </c>
      <c r="W55" s="55"/>
      <c r="X55" s="55"/>
      <c r="Y55" s="55"/>
      <c r="Z55" s="81" t="s">
        <v>187</v>
      </c>
      <c r="AA55" s="75"/>
      <c r="AB55" s="75"/>
      <c r="AC55" s="150"/>
      <c r="AD55" s="150"/>
      <c r="AE55" s="79" t="s">
        <v>168</v>
      </c>
      <c r="AF55" s="81" t="s">
        <v>165</v>
      </c>
      <c r="AG55" s="65">
        <v>0</v>
      </c>
      <c r="AH55" s="82">
        <v>60542500</v>
      </c>
      <c r="AI55" s="82">
        <v>0</v>
      </c>
      <c r="AJ55" s="96">
        <f t="shared" si="0"/>
        <v>0</v>
      </c>
      <c r="AK55" s="82"/>
      <c r="AL55" s="97">
        <f t="shared" si="1"/>
        <v>0</v>
      </c>
      <c r="AM55" s="98" t="s">
        <v>180</v>
      </c>
      <c r="AN55" s="91" t="s">
        <v>181</v>
      </c>
      <c r="AO55" s="81"/>
    </row>
    <row r="56" spans="2:41" ht="39.6" x14ac:dyDescent="0.25">
      <c r="B56" s="205"/>
      <c r="C56" s="205"/>
      <c r="D56" s="150"/>
      <c r="E56" s="81"/>
      <c r="F56" s="81"/>
      <c r="G56" s="153"/>
      <c r="H56" s="150"/>
      <c r="I56" s="153"/>
      <c r="J56" s="153"/>
      <c r="K56" s="153"/>
      <c r="L56" s="153"/>
      <c r="M56" s="153"/>
      <c r="N56" s="193"/>
      <c r="O56" s="142"/>
      <c r="P56" s="142"/>
      <c r="Q56" s="142"/>
      <c r="R56" s="142"/>
      <c r="S56" s="142"/>
      <c r="T56" s="76" t="s">
        <v>114</v>
      </c>
      <c r="U56" s="137">
        <v>0.34</v>
      </c>
      <c r="V56" s="137">
        <f>+V57*U57+V58*U58+V59*U59+V60*U60</f>
        <v>0</v>
      </c>
      <c r="W56" s="137"/>
      <c r="X56" s="137"/>
      <c r="Y56" s="137"/>
      <c r="Z56" s="53"/>
      <c r="AA56" s="76"/>
      <c r="AB56" s="76"/>
      <c r="AC56" s="150"/>
      <c r="AD56" s="150"/>
      <c r="AE56" s="53" t="s">
        <v>72</v>
      </c>
      <c r="AF56" s="53" t="s">
        <v>72</v>
      </c>
      <c r="AG56" s="53" t="s">
        <v>72</v>
      </c>
      <c r="AH56" s="103" t="s">
        <v>72</v>
      </c>
      <c r="AI56" s="103" t="s">
        <v>72</v>
      </c>
      <c r="AJ56" s="103" t="s">
        <v>72</v>
      </c>
      <c r="AK56" s="103" t="s">
        <v>72</v>
      </c>
      <c r="AL56" s="103" t="s">
        <v>72</v>
      </c>
      <c r="AM56" s="98" t="s">
        <v>180</v>
      </c>
      <c r="AN56" s="91" t="s">
        <v>181</v>
      </c>
      <c r="AO56" s="53"/>
    </row>
    <row r="57" spans="2:41" ht="66" x14ac:dyDescent="0.25">
      <c r="B57" s="205"/>
      <c r="C57" s="205"/>
      <c r="D57" s="150"/>
      <c r="E57" s="81"/>
      <c r="F57" s="81"/>
      <c r="G57" s="153"/>
      <c r="H57" s="150"/>
      <c r="I57" s="153"/>
      <c r="J57" s="153"/>
      <c r="K57" s="153"/>
      <c r="L57" s="153"/>
      <c r="M57" s="153"/>
      <c r="N57" s="193"/>
      <c r="O57" s="142"/>
      <c r="P57" s="142"/>
      <c r="Q57" s="142"/>
      <c r="R57" s="142"/>
      <c r="S57" s="142"/>
      <c r="T57" s="75" t="s">
        <v>115</v>
      </c>
      <c r="U57" s="55">
        <v>0.35</v>
      </c>
      <c r="V57" s="55">
        <v>0</v>
      </c>
      <c r="W57" s="55"/>
      <c r="X57" s="55"/>
      <c r="Y57" s="55"/>
      <c r="Z57" s="81" t="s">
        <v>116</v>
      </c>
      <c r="AA57" s="75"/>
      <c r="AB57" s="75"/>
      <c r="AC57" s="150"/>
      <c r="AD57" s="150"/>
      <c r="AE57" s="79" t="s">
        <v>182</v>
      </c>
      <c r="AF57" s="81" t="s">
        <v>183</v>
      </c>
      <c r="AG57" s="65">
        <v>39000000</v>
      </c>
      <c r="AH57" s="82">
        <v>39000000</v>
      </c>
      <c r="AI57" s="82">
        <v>0</v>
      </c>
      <c r="AJ57" s="96">
        <f t="shared" si="0"/>
        <v>0</v>
      </c>
      <c r="AK57" s="82"/>
      <c r="AL57" s="97">
        <f t="shared" si="1"/>
        <v>0</v>
      </c>
      <c r="AM57" s="98" t="s">
        <v>180</v>
      </c>
      <c r="AN57" s="91" t="s">
        <v>181</v>
      </c>
      <c r="AO57" s="81"/>
    </row>
    <row r="58" spans="2:41" ht="39.6" x14ac:dyDescent="0.25">
      <c r="B58" s="205"/>
      <c r="C58" s="205"/>
      <c r="D58" s="150"/>
      <c r="E58" s="81"/>
      <c r="F58" s="81"/>
      <c r="G58" s="153"/>
      <c r="H58" s="150"/>
      <c r="I58" s="153"/>
      <c r="J58" s="153"/>
      <c r="K58" s="153"/>
      <c r="L58" s="153"/>
      <c r="M58" s="153"/>
      <c r="N58" s="193"/>
      <c r="O58" s="142"/>
      <c r="P58" s="142"/>
      <c r="Q58" s="142"/>
      <c r="R58" s="142"/>
      <c r="S58" s="142"/>
      <c r="T58" s="75" t="s">
        <v>190</v>
      </c>
      <c r="U58" s="55">
        <v>0.3</v>
      </c>
      <c r="V58" s="55">
        <v>0</v>
      </c>
      <c r="W58" s="55"/>
      <c r="X58" s="55"/>
      <c r="Y58" s="55"/>
      <c r="Z58" s="81" t="s">
        <v>74</v>
      </c>
      <c r="AA58" s="75"/>
      <c r="AB58" s="75"/>
      <c r="AC58" s="150"/>
      <c r="AD58" s="150"/>
      <c r="AE58" s="79" t="s">
        <v>168</v>
      </c>
      <c r="AF58" s="81" t="s">
        <v>165</v>
      </c>
      <c r="AG58" s="65">
        <v>0</v>
      </c>
      <c r="AH58" s="82">
        <f>15250000*2</f>
        <v>30500000</v>
      </c>
      <c r="AI58" s="82">
        <f>1525000+1525000</f>
        <v>3050000</v>
      </c>
      <c r="AJ58" s="96">
        <f t="shared" si="0"/>
        <v>0.1</v>
      </c>
      <c r="AK58" s="82">
        <v>3050000</v>
      </c>
      <c r="AL58" s="97">
        <f t="shared" si="1"/>
        <v>0.1</v>
      </c>
      <c r="AM58" s="98" t="s">
        <v>180</v>
      </c>
      <c r="AN58" s="91" t="s">
        <v>181</v>
      </c>
      <c r="AO58" s="81"/>
    </row>
    <row r="59" spans="2:41" ht="39.6" x14ac:dyDescent="0.25">
      <c r="B59" s="205"/>
      <c r="C59" s="205"/>
      <c r="D59" s="150"/>
      <c r="E59" s="81"/>
      <c r="F59" s="81"/>
      <c r="G59" s="153"/>
      <c r="H59" s="150"/>
      <c r="I59" s="153"/>
      <c r="J59" s="153"/>
      <c r="K59" s="153"/>
      <c r="L59" s="153"/>
      <c r="M59" s="153"/>
      <c r="N59" s="193"/>
      <c r="O59" s="142"/>
      <c r="P59" s="142"/>
      <c r="Q59" s="142"/>
      <c r="R59" s="142"/>
      <c r="S59" s="142"/>
      <c r="T59" s="75" t="s">
        <v>201</v>
      </c>
      <c r="U59" s="55">
        <v>0.2</v>
      </c>
      <c r="V59" s="55">
        <v>0</v>
      </c>
      <c r="W59" s="55"/>
      <c r="X59" s="55"/>
      <c r="Y59" s="55"/>
      <c r="Z59" s="81" t="s">
        <v>74</v>
      </c>
      <c r="AA59" s="75"/>
      <c r="AB59" s="75"/>
      <c r="AC59" s="150"/>
      <c r="AD59" s="150"/>
      <c r="AE59" s="79" t="s">
        <v>168</v>
      </c>
      <c r="AF59" s="81" t="s">
        <v>165</v>
      </c>
      <c r="AG59" s="65">
        <v>0</v>
      </c>
      <c r="AH59" s="82">
        <v>8000000</v>
      </c>
      <c r="AI59" s="82">
        <v>0</v>
      </c>
      <c r="AJ59" s="96">
        <f t="shared" si="0"/>
        <v>0</v>
      </c>
      <c r="AK59" s="82"/>
      <c r="AL59" s="97">
        <f t="shared" si="1"/>
        <v>0</v>
      </c>
      <c r="AM59" s="98" t="s">
        <v>180</v>
      </c>
      <c r="AN59" s="91" t="s">
        <v>181</v>
      </c>
      <c r="AO59" s="81"/>
    </row>
    <row r="60" spans="2:41" ht="39.6" x14ac:dyDescent="0.25">
      <c r="B60" s="205"/>
      <c r="C60" s="202"/>
      <c r="D60" s="151"/>
      <c r="E60" s="81"/>
      <c r="F60" s="81"/>
      <c r="G60" s="154"/>
      <c r="H60" s="151"/>
      <c r="I60" s="154"/>
      <c r="J60" s="154"/>
      <c r="K60" s="154"/>
      <c r="L60" s="154"/>
      <c r="M60" s="154"/>
      <c r="N60" s="158"/>
      <c r="O60" s="143"/>
      <c r="P60" s="143"/>
      <c r="Q60" s="143"/>
      <c r="R60" s="143"/>
      <c r="S60" s="143"/>
      <c r="T60" s="75" t="s">
        <v>202</v>
      </c>
      <c r="U60" s="55">
        <v>0.15</v>
      </c>
      <c r="V60" s="55">
        <v>0</v>
      </c>
      <c r="W60" s="55"/>
      <c r="X60" s="55"/>
      <c r="Y60" s="55"/>
      <c r="Z60" s="81" t="s">
        <v>74</v>
      </c>
      <c r="AA60" s="75"/>
      <c r="AB60" s="75"/>
      <c r="AC60" s="151"/>
      <c r="AD60" s="151"/>
      <c r="AE60" s="79" t="s">
        <v>168</v>
      </c>
      <c r="AF60" s="81" t="s">
        <v>165</v>
      </c>
      <c r="AG60" s="65">
        <v>0</v>
      </c>
      <c r="AH60" s="82">
        <v>6000000</v>
      </c>
      <c r="AI60" s="82">
        <v>0</v>
      </c>
      <c r="AJ60" s="96">
        <f t="shared" si="0"/>
        <v>0</v>
      </c>
      <c r="AK60" s="82"/>
      <c r="AL60" s="97">
        <f t="shared" si="1"/>
        <v>0</v>
      </c>
      <c r="AM60" s="98" t="s">
        <v>180</v>
      </c>
      <c r="AN60" s="91" t="s">
        <v>181</v>
      </c>
      <c r="AO60" s="81"/>
    </row>
    <row r="61" spans="2:41" ht="52.8" x14ac:dyDescent="0.25">
      <c r="B61" s="205"/>
      <c r="C61" s="53" t="s">
        <v>53</v>
      </c>
      <c r="D61" s="149">
        <v>0.3</v>
      </c>
      <c r="E61" s="81"/>
      <c r="F61" s="81"/>
      <c r="G61" s="81" t="s">
        <v>54</v>
      </c>
      <c r="H61" s="55">
        <v>0.1</v>
      </c>
      <c r="I61" s="81" t="s">
        <v>69</v>
      </c>
      <c r="J61" s="81">
        <v>4</v>
      </c>
      <c r="K61" s="81">
        <v>3</v>
      </c>
      <c r="L61" s="81" t="s">
        <v>71</v>
      </c>
      <c r="M61" s="81">
        <v>1</v>
      </c>
      <c r="N61" s="125">
        <f>+V61*U61</f>
        <v>0</v>
      </c>
      <c r="O61" s="137">
        <f t="shared" ref="O61:O64" si="2">+V61*U61</f>
        <v>0</v>
      </c>
      <c r="P61" s="137"/>
      <c r="Q61" s="137"/>
      <c r="R61" s="137"/>
      <c r="S61" s="137">
        <f t="shared" ref="S61:S66" si="3">+O61+P61+Q61+R61</f>
        <v>0</v>
      </c>
      <c r="T61" s="75" t="s">
        <v>117</v>
      </c>
      <c r="U61" s="55">
        <v>1</v>
      </c>
      <c r="V61" s="55">
        <v>0</v>
      </c>
      <c r="W61" s="55"/>
      <c r="X61" s="55"/>
      <c r="Y61" s="55"/>
      <c r="Z61" s="81" t="s">
        <v>188</v>
      </c>
      <c r="AA61" s="75"/>
      <c r="AB61" s="75"/>
      <c r="AC61" s="149" t="s">
        <v>155</v>
      </c>
      <c r="AD61" s="149" t="s">
        <v>209</v>
      </c>
      <c r="AE61" s="79" t="s">
        <v>170</v>
      </c>
      <c r="AF61" s="79" t="s">
        <v>163</v>
      </c>
      <c r="AG61" s="65">
        <v>45000000</v>
      </c>
      <c r="AH61" s="82">
        <v>45000000</v>
      </c>
      <c r="AI61" s="82">
        <v>0</v>
      </c>
      <c r="AJ61" s="96">
        <f t="shared" si="0"/>
        <v>0</v>
      </c>
      <c r="AK61" s="82"/>
      <c r="AL61" s="97">
        <f t="shared" si="1"/>
        <v>0</v>
      </c>
      <c r="AM61" s="98" t="s">
        <v>180</v>
      </c>
      <c r="AN61" s="91" t="s">
        <v>181</v>
      </c>
      <c r="AO61" s="81"/>
    </row>
    <row r="62" spans="2:41" ht="52.8" x14ac:dyDescent="0.25">
      <c r="B62" s="205"/>
      <c r="C62" s="53" t="s">
        <v>53</v>
      </c>
      <c r="D62" s="150"/>
      <c r="E62" s="81"/>
      <c r="F62" s="81"/>
      <c r="G62" s="81" t="s">
        <v>55</v>
      </c>
      <c r="H62" s="55">
        <v>0.1</v>
      </c>
      <c r="I62" s="81" t="s">
        <v>69</v>
      </c>
      <c r="J62" s="81">
        <v>4</v>
      </c>
      <c r="K62" s="81">
        <v>3</v>
      </c>
      <c r="L62" s="81" t="s">
        <v>71</v>
      </c>
      <c r="M62" s="81">
        <v>1</v>
      </c>
      <c r="N62" s="125">
        <f>+V62*U62</f>
        <v>0</v>
      </c>
      <c r="O62" s="137">
        <f t="shared" si="2"/>
        <v>0</v>
      </c>
      <c r="P62" s="137"/>
      <c r="Q62" s="137"/>
      <c r="R62" s="137"/>
      <c r="S62" s="137">
        <f t="shared" si="3"/>
        <v>0</v>
      </c>
      <c r="T62" s="75" t="s">
        <v>118</v>
      </c>
      <c r="U62" s="55">
        <v>1</v>
      </c>
      <c r="V62" s="55">
        <v>0</v>
      </c>
      <c r="W62" s="55"/>
      <c r="X62" s="55"/>
      <c r="Y62" s="55"/>
      <c r="Z62" s="81" t="s">
        <v>119</v>
      </c>
      <c r="AA62" s="75"/>
      <c r="AB62" s="75"/>
      <c r="AC62" s="150"/>
      <c r="AD62" s="150"/>
      <c r="AE62" s="79" t="s">
        <v>171</v>
      </c>
      <c r="AF62" s="81" t="s">
        <v>172</v>
      </c>
      <c r="AG62" s="65">
        <v>278252000</v>
      </c>
      <c r="AH62" s="82">
        <v>278252000</v>
      </c>
      <c r="AI62" s="82">
        <v>0</v>
      </c>
      <c r="AJ62" s="96">
        <f t="shared" si="0"/>
        <v>0</v>
      </c>
      <c r="AK62" s="82"/>
      <c r="AL62" s="97">
        <f t="shared" si="1"/>
        <v>0</v>
      </c>
      <c r="AM62" s="98" t="s">
        <v>180</v>
      </c>
      <c r="AN62" s="91" t="s">
        <v>181</v>
      </c>
      <c r="AO62" s="81"/>
    </row>
    <row r="63" spans="2:41" ht="52.8" x14ac:dyDescent="0.25">
      <c r="B63" s="205"/>
      <c r="C63" s="53" t="s">
        <v>53</v>
      </c>
      <c r="D63" s="150"/>
      <c r="E63" s="81"/>
      <c r="F63" s="81"/>
      <c r="G63" s="81" t="s">
        <v>56</v>
      </c>
      <c r="H63" s="55">
        <v>0.1</v>
      </c>
      <c r="I63" s="81" t="s">
        <v>69</v>
      </c>
      <c r="J63" s="81">
        <v>2</v>
      </c>
      <c r="K63" s="81">
        <v>4</v>
      </c>
      <c r="L63" s="81" t="s">
        <v>71</v>
      </c>
      <c r="M63" s="81">
        <v>1</v>
      </c>
      <c r="N63" s="125">
        <f>+V63*U63</f>
        <v>0</v>
      </c>
      <c r="O63" s="137">
        <f t="shared" si="2"/>
        <v>0</v>
      </c>
      <c r="P63" s="137"/>
      <c r="Q63" s="137"/>
      <c r="R63" s="137"/>
      <c r="S63" s="137">
        <f t="shared" si="3"/>
        <v>0</v>
      </c>
      <c r="T63" s="75" t="s">
        <v>120</v>
      </c>
      <c r="U63" s="55">
        <v>1</v>
      </c>
      <c r="V63" s="55">
        <v>0</v>
      </c>
      <c r="W63" s="55"/>
      <c r="X63" s="55"/>
      <c r="Y63" s="55"/>
      <c r="Z63" s="81" t="s">
        <v>85</v>
      </c>
      <c r="AA63" s="75"/>
      <c r="AB63" s="75"/>
      <c r="AC63" s="150"/>
      <c r="AD63" s="150"/>
      <c r="AE63" s="79" t="s">
        <v>170</v>
      </c>
      <c r="AF63" s="79" t="s">
        <v>163</v>
      </c>
      <c r="AG63" s="65">
        <v>49000000</v>
      </c>
      <c r="AH63" s="82">
        <v>49000000</v>
      </c>
      <c r="AI63" s="82">
        <v>0</v>
      </c>
      <c r="AJ63" s="96">
        <f t="shared" si="0"/>
        <v>0</v>
      </c>
      <c r="AK63" s="82"/>
      <c r="AL63" s="97">
        <f t="shared" si="1"/>
        <v>0</v>
      </c>
      <c r="AM63" s="98" t="s">
        <v>180</v>
      </c>
      <c r="AN63" s="91" t="s">
        <v>181</v>
      </c>
      <c r="AO63" s="81"/>
    </row>
    <row r="64" spans="2:41" ht="52.8" x14ac:dyDescent="0.25">
      <c r="B64" s="205"/>
      <c r="C64" s="53" t="s">
        <v>53</v>
      </c>
      <c r="D64" s="150"/>
      <c r="E64" s="81"/>
      <c r="F64" s="81"/>
      <c r="G64" s="81" t="s">
        <v>57</v>
      </c>
      <c r="H64" s="55">
        <v>0.05</v>
      </c>
      <c r="I64" s="81" t="s">
        <v>69</v>
      </c>
      <c r="J64" s="81">
        <v>0</v>
      </c>
      <c r="K64" s="81">
        <v>2</v>
      </c>
      <c r="L64" s="81" t="s">
        <v>71</v>
      </c>
      <c r="M64" s="81">
        <v>1</v>
      </c>
      <c r="N64" s="125">
        <f>+V64*U64</f>
        <v>0</v>
      </c>
      <c r="O64" s="137">
        <f t="shared" si="2"/>
        <v>0</v>
      </c>
      <c r="P64" s="137"/>
      <c r="Q64" s="137"/>
      <c r="R64" s="137"/>
      <c r="S64" s="137">
        <f t="shared" si="3"/>
        <v>0</v>
      </c>
      <c r="T64" s="75" t="s">
        <v>121</v>
      </c>
      <c r="U64" s="55">
        <v>1</v>
      </c>
      <c r="V64" s="55">
        <v>0</v>
      </c>
      <c r="W64" s="55"/>
      <c r="X64" s="55"/>
      <c r="Y64" s="55"/>
      <c r="Z64" s="81" t="s">
        <v>113</v>
      </c>
      <c r="AA64" s="75"/>
      <c r="AB64" s="75"/>
      <c r="AC64" s="150"/>
      <c r="AD64" s="150"/>
      <c r="AE64" s="79" t="s">
        <v>170</v>
      </c>
      <c r="AF64" s="79" t="s">
        <v>163</v>
      </c>
      <c r="AG64" s="65">
        <v>20000000</v>
      </c>
      <c r="AH64" s="82">
        <v>20000000</v>
      </c>
      <c r="AI64" s="82">
        <v>0</v>
      </c>
      <c r="AJ64" s="96">
        <f t="shared" si="0"/>
        <v>0</v>
      </c>
      <c r="AK64" s="82"/>
      <c r="AL64" s="97">
        <f t="shared" si="1"/>
        <v>0</v>
      </c>
      <c r="AM64" s="98" t="s">
        <v>180</v>
      </c>
      <c r="AN64" s="91" t="s">
        <v>181</v>
      </c>
      <c r="AO64" s="81"/>
    </row>
    <row r="65" spans="2:41" ht="52.8" x14ac:dyDescent="0.25">
      <c r="B65" s="205"/>
      <c r="C65" s="53" t="s">
        <v>53</v>
      </c>
      <c r="D65" s="150"/>
      <c r="E65" s="81"/>
      <c r="F65" s="81"/>
      <c r="G65" s="81" t="s">
        <v>58</v>
      </c>
      <c r="H65" s="55">
        <v>0.05</v>
      </c>
      <c r="I65" s="81" t="s">
        <v>69</v>
      </c>
      <c r="J65" s="81">
        <v>0</v>
      </c>
      <c r="K65" s="81">
        <v>4</v>
      </c>
      <c r="L65" s="81" t="s">
        <v>71</v>
      </c>
      <c r="M65" s="81">
        <v>1</v>
      </c>
      <c r="N65" s="125">
        <f>+V65*U65</f>
        <v>0</v>
      </c>
      <c r="O65" s="137">
        <f t="shared" ref="O65" si="4">+V65*U65</f>
        <v>0</v>
      </c>
      <c r="P65" s="137"/>
      <c r="Q65" s="137"/>
      <c r="R65" s="137"/>
      <c r="S65" s="137">
        <f t="shared" si="3"/>
        <v>0</v>
      </c>
      <c r="T65" s="75" t="s">
        <v>123</v>
      </c>
      <c r="U65" s="55">
        <v>1</v>
      </c>
      <c r="V65" s="55">
        <v>0</v>
      </c>
      <c r="W65" s="55"/>
      <c r="X65" s="55"/>
      <c r="Y65" s="55"/>
      <c r="Z65" s="81" t="s">
        <v>74</v>
      </c>
      <c r="AA65" s="75"/>
      <c r="AB65" s="75"/>
      <c r="AC65" s="150"/>
      <c r="AD65" s="150"/>
      <c r="AE65" s="81" t="s">
        <v>174</v>
      </c>
      <c r="AF65" s="81" t="s">
        <v>165</v>
      </c>
      <c r="AG65" s="65">
        <v>0</v>
      </c>
      <c r="AH65" s="82">
        <v>5000000</v>
      </c>
      <c r="AI65" s="82">
        <v>0</v>
      </c>
      <c r="AJ65" s="96">
        <f t="shared" si="0"/>
        <v>0</v>
      </c>
      <c r="AK65" s="82">
        <v>0</v>
      </c>
      <c r="AL65" s="97">
        <f t="shared" si="1"/>
        <v>0</v>
      </c>
      <c r="AM65" s="98" t="s">
        <v>180</v>
      </c>
      <c r="AN65" s="91" t="s">
        <v>181</v>
      </c>
      <c r="AO65" s="81"/>
    </row>
    <row r="66" spans="2:41" ht="30" x14ac:dyDescent="0.25">
      <c r="B66" s="205"/>
      <c r="C66" s="201" t="s">
        <v>53</v>
      </c>
      <c r="D66" s="150"/>
      <c r="E66" s="81"/>
      <c r="F66" s="81"/>
      <c r="G66" s="152" t="s">
        <v>59</v>
      </c>
      <c r="H66" s="149">
        <v>0.2</v>
      </c>
      <c r="I66" s="152" t="s">
        <v>69</v>
      </c>
      <c r="J66" s="152">
        <v>1</v>
      </c>
      <c r="K66" s="152">
        <v>1</v>
      </c>
      <c r="L66" s="152" t="s">
        <v>70</v>
      </c>
      <c r="M66" s="152">
        <v>1</v>
      </c>
      <c r="N66" s="157">
        <f>+V66*U66+V74*U74+V82*U82</f>
        <v>0</v>
      </c>
      <c r="O66" s="141">
        <f>+V66*U66+V74*U74+V82*U82</f>
        <v>0</v>
      </c>
      <c r="P66" s="141"/>
      <c r="Q66" s="141"/>
      <c r="R66" s="141"/>
      <c r="S66" s="141">
        <f t="shared" si="3"/>
        <v>0</v>
      </c>
      <c r="T66" s="76" t="s">
        <v>124</v>
      </c>
      <c r="U66" s="137">
        <v>0.3</v>
      </c>
      <c r="V66" s="137">
        <f>+V67*U67+V68*U68+V69*U69+V70*U70+V71*U71+V72*U72+V73*U73</f>
        <v>0</v>
      </c>
      <c r="W66" s="137"/>
      <c r="X66" s="137"/>
      <c r="Y66" s="137"/>
      <c r="Z66" s="53"/>
      <c r="AA66" s="76"/>
      <c r="AB66" s="76"/>
      <c r="AC66" s="150"/>
      <c r="AD66" s="150"/>
      <c r="AE66" s="53" t="s">
        <v>72</v>
      </c>
      <c r="AF66" s="53" t="s">
        <v>72</v>
      </c>
      <c r="AG66" s="53" t="s">
        <v>72</v>
      </c>
      <c r="AH66" s="103" t="s">
        <v>72</v>
      </c>
      <c r="AI66" s="103" t="s">
        <v>72</v>
      </c>
      <c r="AJ66" s="103" t="s">
        <v>72</v>
      </c>
      <c r="AK66" s="103" t="s">
        <v>72</v>
      </c>
      <c r="AL66" s="103" t="s">
        <v>72</v>
      </c>
      <c r="AM66" s="98" t="s">
        <v>180</v>
      </c>
      <c r="AN66" s="91" t="s">
        <v>181</v>
      </c>
      <c r="AO66" s="53"/>
    </row>
    <row r="67" spans="2:41" ht="45.75" customHeight="1" x14ac:dyDescent="0.25">
      <c r="B67" s="205"/>
      <c r="C67" s="205"/>
      <c r="D67" s="150"/>
      <c r="E67" s="81"/>
      <c r="F67" s="81"/>
      <c r="G67" s="153"/>
      <c r="H67" s="150"/>
      <c r="I67" s="153"/>
      <c r="J67" s="153"/>
      <c r="K67" s="153"/>
      <c r="L67" s="153"/>
      <c r="M67" s="153"/>
      <c r="N67" s="193"/>
      <c r="O67" s="142"/>
      <c r="P67" s="142"/>
      <c r="Q67" s="142"/>
      <c r="R67" s="142"/>
      <c r="S67" s="142"/>
      <c r="T67" s="75" t="s">
        <v>125</v>
      </c>
      <c r="U67" s="55">
        <v>0.1</v>
      </c>
      <c r="V67" s="55">
        <v>0</v>
      </c>
      <c r="W67" s="55"/>
      <c r="X67" s="55"/>
      <c r="Y67" s="55"/>
      <c r="Z67" s="81" t="s">
        <v>74</v>
      </c>
      <c r="AA67" s="75"/>
      <c r="AB67" s="75"/>
      <c r="AC67" s="150"/>
      <c r="AD67" s="150"/>
      <c r="AE67" s="255" t="s">
        <v>173</v>
      </c>
      <c r="AF67" s="255" t="s">
        <v>161</v>
      </c>
      <c r="AG67" s="155">
        <v>211680000</v>
      </c>
      <c r="AH67" s="165">
        <v>211680000</v>
      </c>
      <c r="AI67" s="165">
        <f>+(3570000*4)*2+3570000+1800000</f>
        <v>33930000</v>
      </c>
      <c r="AJ67" s="177">
        <f t="shared" si="0"/>
        <v>0.1602891156462585</v>
      </c>
      <c r="AK67" s="165">
        <v>33930000</v>
      </c>
      <c r="AL67" s="177">
        <f t="shared" si="1"/>
        <v>0.1602891156462585</v>
      </c>
      <c r="AM67" s="98" t="s">
        <v>180</v>
      </c>
      <c r="AN67" s="91" t="s">
        <v>181</v>
      </c>
      <c r="AO67" s="81"/>
    </row>
    <row r="68" spans="2:41" ht="30" x14ac:dyDescent="0.25">
      <c r="B68" s="205"/>
      <c r="C68" s="205"/>
      <c r="D68" s="150"/>
      <c r="E68" s="81"/>
      <c r="F68" s="81"/>
      <c r="G68" s="153"/>
      <c r="H68" s="150"/>
      <c r="I68" s="153"/>
      <c r="J68" s="153"/>
      <c r="K68" s="153"/>
      <c r="L68" s="153"/>
      <c r="M68" s="153"/>
      <c r="N68" s="193"/>
      <c r="O68" s="142"/>
      <c r="P68" s="142"/>
      <c r="Q68" s="142"/>
      <c r="R68" s="142"/>
      <c r="S68" s="142"/>
      <c r="T68" s="75" t="s">
        <v>126</v>
      </c>
      <c r="U68" s="55">
        <v>0.1</v>
      </c>
      <c r="V68" s="55">
        <v>0</v>
      </c>
      <c r="W68" s="55"/>
      <c r="X68" s="55"/>
      <c r="Y68" s="55"/>
      <c r="Z68" s="81" t="s">
        <v>74</v>
      </c>
      <c r="AA68" s="75"/>
      <c r="AB68" s="75"/>
      <c r="AC68" s="150"/>
      <c r="AD68" s="150"/>
      <c r="AE68" s="256"/>
      <c r="AF68" s="256"/>
      <c r="AG68" s="156"/>
      <c r="AH68" s="166"/>
      <c r="AI68" s="166"/>
      <c r="AJ68" s="178"/>
      <c r="AK68" s="166"/>
      <c r="AL68" s="178"/>
      <c r="AM68" s="98" t="s">
        <v>180</v>
      </c>
      <c r="AN68" s="91" t="s">
        <v>181</v>
      </c>
      <c r="AO68" s="81"/>
    </row>
    <row r="69" spans="2:41" ht="30" x14ac:dyDescent="0.25">
      <c r="B69" s="205"/>
      <c r="C69" s="205"/>
      <c r="D69" s="150"/>
      <c r="E69" s="81"/>
      <c r="F69" s="81"/>
      <c r="G69" s="153"/>
      <c r="H69" s="150"/>
      <c r="I69" s="153"/>
      <c r="J69" s="153"/>
      <c r="K69" s="153"/>
      <c r="L69" s="153"/>
      <c r="M69" s="153"/>
      <c r="N69" s="193"/>
      <c r="O69" s="142"/>
      <c r="P69" s="142"/>
      <c r="Q69" s="142"/>
      <c r="R69" s="142"/>
      <c r="S69" s="142"/>
      <c r="T69" s="75" t="s">
        <v>127</v>
      </c>
      <c r="U69" s="55">
        <v>0.15</v>
      </c>
      <c r="V69" s="55">
        <v>0</v>
      </c>
      <c r="W69" s="55"/>
      <c r="X69" s="55"/>
      <c r="Y69" s="55"/>
      <c r="Z69" s="81" t="s">
        <v>74</v>
      </c>
      <c r="AA69" s="75"/>
      <c r="AB69" s="75"/>
      <c r="AC69" s="150"/>
      <c r="AD69" s="150"/>
      <c r="AE69" s="257"/>
      <c r="AF69" s="257"/>
      <c r="AG69" s="156"/>
      <c r="AH69" s="167"/>
      <c r="AI69" s="167"/>
      <c r="AJ69" s="178"/>
      <c r="AK69" s="167"/>
      <c r="AL69" s="178"/>
      <c r="AM69" s="98" t="s">
        <v>180</v>
      </c>
      <c r="AN69" s="91" t="s">
        <v>181</v>
      </c>
      <c r="AO69" s="81"/>
    </row>
    <row r="70" spans="2:41" ht="39.6" x14ac:dyDescent="0.25">
      <c r="B70" s="205"/>
      <c r="C70" s="205"/>
      <c r="D70" s="150"/>
      <c r="E70" s="81"/>
      <c r="F70" s="81"/>
      <c r="G70" s="153"/>
      <c r="H70" s="150"/>
      <c r="I70" s="153"/>
      <c r="J70" s="153"/>
      <c r="K70" s="153"/>
      <c r="L70" s="153"/>
      <c r="M70" s="153"/>
      <c r="N70" s="193"/>
      <c r="O70" s="142"/>
      <c r="P70" s="142"/>
      <c r="Q70" s="142"/>
      <c r="R70" s="142"/>
      <c r="S70" s="142"/>
      <c r="T70" s="75" t="s">
        <v>128</v>
      </c>
      <c r="U70" s="55">
        <v>0.05</v>
      </c>
      <c r="V70" s="55">
        <v>0</v>
      </c>
      <c r="W70" s="55"/>
      <c r="X70" s="55"/>
      <c r="Y70" s="55"/>
      <c r="Z70" s="81" t="s">
        <v>74</v>
      </c>
      <c r="AA70" s="75"/>
      <c r="AB70" s="75"/>
      <c r="AC70" s="150"/>
      <c r="AD70" s="150"/>
      <c r="AE70" s="77" t="s">
        <v>174</v>
      </c>
      <c r="AF70" s="77" t="s">
        <v>165</v>
      </c>
      <c r="AG70" s="114">
        <v>0</v>
      </c>
      <c r="AH70" s="83">
        <v>1785000</v>
      </c>
      <c r="AI70" s="131">
        <v>1785000</v>
      </c>
      <c r="AJ70" s="96">
        <f t="shared" si="0"/>
        <v>1</v>
      </c>
      <c r="AK70" s="83">
        <v>1785000</v>
      </c>
      <c r="AL70" s="97">
        <f t="shared" si="1"/>
        <v>1</v>
      </c>
      <c r="AM70" s="98" t="s">
        <v>180</v>
      </c>
      <c r="AN70" s="91" t="s">
        <v>181</v>
      </c>
      <c r="AO70" s="81"/>
    </row>
    <row r="71" spans="2:41" ht="39.6" x14ac:dyDescent="0.25">
      <c r="B71" s="205"/>
      <c r="C71" s="205"/>
      <c r="D71" s="150"/>
      <c r="E71" s="81"/>
      <c r="F71" s="81"/>
      <c r="G71" s="153"/>
      <c r="H71" s="150"/>
      <c r="I71" s="153"/>
      <c r="J71" s="153"/>
      <c r="K71" s="153"/>
      <c r="L71" s="153"/>
      <c r="M71" s="153"/>
      <c r="N71" s="193"/>
      <c r="O71" s="142"/>
      <c r="P71" s="142"/>
      <c r="Q71" s="142"/>
      <c r="R71" s="142"/>
      <c r="S71" s="142"/>
      <c r="T71" s="75" t="s">
        <v>129</v>
      </c>
      <c r="U71" s="55">
        <v>0.2</v>
      </c>
      <c r="V71" s="55">
        <v>0</v>
      </c>
      <c r="W71" s="55"/>
      <c r="X71" s="55"/>
      <c r="Y71" s="55"/>
      <c r="Z71" s="81" t="s">
        <v>74</v>
      </c>
      <c r="AA71" s="75"/>
      <c r="AB71" s="75"/>
      <c r="AC71" s="150"/>
      <c r="AD71" s="150"/>
      <c r="AE71" s="128" t="s">
        <v>174</v>
      </c>
      <c r="AF71" s="128" t="s">
        <v>165</v>
      </c>
      <c r="AG71" s="65">
        <v>0</v>
      </c>
      <c r="AH71" s="82">
        <v>11196000</v>
      </c>
      <c r="AI71" s="82">
        <v>0</v>
      </c>
      <c r="AJ71" s="96">
        <f t="shared" si="0"/>
        <v>0</v>
      </c>
      <c r="AK71" s="82">
        <v>0</v>
      </c>
      <c r="AL71" s="97">
        <f t="shared" si="1"/>
        <v>0</v>
      </c>
      <c r="AM71" s="98" t="s">
        <v>180</v>
      </c>
      <c r="AN71" s="91" t="s">
        <v>181</v>
      </c>
      <c r="AO71" s="81"/>
    </row>
    <row r="72" spans="2:41" ht="39.6" customHeight="1" x14ac:dyDescent="0.25">
      <c r="B72" s="205"/>
      <c r="C72" s="205"/>
      <c r="D72" s="150"/>
      <c r="E72" s="81"/>
      <c r="F72" s="81"/>
      <c r="G72" s="153"/>
      <c r="H72" s="150"/>
      <c r="I72" s="153"/>
      <c r="J72" s="153"/>
      <c r="K72" s="153"/>
      <c r="L72" s="153"/>
      <c r="M72" s="153"/>
      <c r="N72" s="193"/>
      <c r="O72" s="142"/>
      <c r="P72" s="142"/>
      <c r="Q72" s="142"/>
      <c r="R72" s="142"/>
      <c r="S72" s="142"/>
      <c r="T72" s="75" t="s">
        <v>130</v>
      </c>
      <c r="U72" s="55">
        <v>0.2</v>
      </c>
      <c r="V72" s="55">
        <v>0</v>
      </c>
      <c r="W72" s="55"/>
      <c r="X72" s="55"/>
      <c r="Y72" s="55"/>
      <c r="Z72" s="81" t="s">
        <v>74</v>
      </c>
      <c r="AA72" s="75"/>
      <c r="AB72" s="75"/>
      <c r="AC72" s="150"/>
      <c r="AD72" s="266"/>
      <c r="AE72" s="113" t="s">
        <v>174</v>
      </c>
      <c r="AF72" s="113" t="s">
        <v>165</v>
      </c>
      <c r="AG72" s="90">
        <v>0</v>
      </c>
      <c r="AH72" s="82">
        <v>15804000</v>
      </c>
      <c r="AI72" s="82">
        <v>0</v>
      </c>
      <c r="AJ72" s="96">
        <f t="shared" si="0"/>
        <v>0</v>
      </c>
      <c r="AK72" s="82">
        <v>0</v>
      </c>
      <c r="AL72" s="97">
        <f t="shared" si="1"/>
        <v>0</v>
      </c>
      <c r="AM72" s="98" t="s">
        <v>180</v>
      </c>
      <c r="AN72" s="91" t="s">
        <v>181</v>
      </c>
      <c r="AO72" s="81"/>
    </row>
    <row r="73" spans="2:41" ht="39.6" x14ac:dyDescent="0.25">
      <c r="B73" s="205"/>
      <c r="C73" s="205"/>
      <c r="D73" s="150"/>
      <c r="E73" s="81"/>
      <c r="F73" s="81"/>
      <c r="G73" s="153"/>
      <c r="H73" s="150"/>
      <c r="I73" s="153"/>
      <c r="J73" s="153"/>
      <c r="K73" s="153"/>
      <c r="L73" s="153"/>
      <c r="M73" s="153"/>
      <c r="N73" s="193"/>
      <c r="O73" s="142"/>
      <c r="P73" s="142"/>
      <c r="Q73" s="142"/>
      <c r="R73" s="142"/>
      <c r="S73" s="142"/>
      <c r="T73" s="75" t="s">
        <v>131</v>
      </c>
      <c r="U73" s="55">
        <v>0.2</v>
      </c>
      <c r="V73" s="55">
        <v>0</v>
      </c>
      <c r="W73" s="55"/>
      <c r="X73" s="55"/>
      <c r="Y73" s="55"/>
      <c r="Z73" s="81" t="s">
        <v>74</v>
      </c>
      <c r="AA73" s="75"/>
      <c r="AB73" s="75"/>
      <c r="AC73" s="150"/>
      <c r="AD73" s="266"/>
      <c r="AE73" s="77" t="s">
        <v>174</v>
      </c>
      <c r="AF73" s="77" t="s">
        <v>165</v>
      </c>
      <c r="AG73" s="90">
        <v>0</v>
      </c>
      <c r="AH73" s="82">
        <v>25000000</v>
      </c>
      <c r="AI73" s="82">
        <v>0</v>
      </c>
      <c r="AJ73" s="96">
        <f t="shared" si="0"/>
        <v>0</v>
      </c>
      <c r="AK73" s="82">
        <v>0</v>
      </c>
      <c r="AL73" s="97">
        <f t="shared" si="1"/>
        <v>0</v>
      </c>
      <c r="AM73" s="98" t="s">
        <v>180</v>
      </c>
      <c r="AN73" s="91" t="s">
        <v>181</v>
      </c>
      <c r="AO73" s="81"/>
    </row>
    <row r="74" spans="2:41" ht="30" x14ac:dyDescent="0.25">
      <c r="B74" s="205"/>
      <c r="C74" s="205"/>
      <c r="D74" s="150"/>
      <c r="E74" s="81"/>
      <c r="F74" s="81"/>
      <c r="G74" s="153"/>
      <c r="H74" s="150"/>
      <c r="I74" s="153"/>
      <c r="J74" s="153"/>
      <c r="K74" s="153"/>
      <c r="L74" s="153"/>
      <c r="M74" s="153"/>
      <c r="N74" s="193"/>
      <c r="O74" s="142"/>
      <c r="P74" s="142"/>
      <c r="Q74" s="142"/>
      <c r="R74" s="142"/>
      <c r="S74" s="142"/>
      <c r="T74" s="76" t="s">
        <v>132</v>
      </c>
      <c r="U74" s="137">
        <v>0.5</v>
      </c>
      <c r="V74" s="137">
        <f>+V75*U75+V77*U77+V78*U78+V80*U80+V81*U81</f>
        <v>0</v>
      </c>
      <c r="W74" s="137"/>
      <c r="X74" s="137"/>
      <c r="Y74" s="137"/>
      <c r="Z74" s="53"/>
      <c r="AA74" s="76"/>
      <c r="AB74" s="76"/>
      <c r="AC74" s="150"/>
      <c r="AD74" s="150"/>
      <c r="AE74" s="135" t="s">
        <v>72</v>
      </c>
      <c r="AF74" s="135" t="s">
        <v>72</v>
      </c>
      <c r="AG74" s="135" t="s">
        <v>72</v>
      </c>
      <c r="AH74" s="104" t="s">
        <v>72</v>
      </c>
      <c r="AI74" s="104" t="s">
        <v>72</v>
      </c>
      <c r="AJ74" s="104" t="s">
        <v>72</v>
      </c>
      <c r="AK74" s="104" t="s">
        <v>72</v>
      </c>
      <c r="AL74" s="104" t="s">
        <v>72</v>
      </c>
      <c r="AM74" s="98" t="s">
        <v>180</v>
      </c>
      <c r="AN74" s="91" t="s">
        <v>181</v>
      </c>
      <c r="AO74" s="53"/>
    </row>
    <row r="75" spans="2:41" ht="54.75" customHeight="1" x14ac:dyDescent="0.25">
      <c r="B75" s="205"/>
      <c r="C75" s="205"/>
      <c r="D75" s="150"/>
      <c r="E75" s="81"/>
      <c r="F75" s="81"/>
      <c r="G75" s="153"/>
      <c r="H75" s="150"/>
      <c r="I75" s="153"/>
      <c r="J75" s="153"/>
      <c r="K75" s="153"/>
      <c r="L75" s="153"/>
      <c r="M75" s="153"/>
      <c r="N75" s="193"/>
      <c r="O75" s="142"/>
      <c r="P75" s="142"/>
      <c r="Q75" s="142"/>
      <c r="R75" s="142"/>
      <c r="S75" s="142"/>
      <c r="T75" s="168" t="s">
        <v>133</v>
      </c>
      <c r="U75" s="149">
        <v>0.25</v>
      </c>
      <c r="V75" s="149">
        <v>0</v>
      </c>
      <c r="W75" s="149"/>
      <c r="X75" s="149"/>
      <c r="Y75" s="149"/>
      <c r="Z75" s="152" t="s">
        <v>74</v>
      </c>
      <c r="AA75" s="168"/>
      <c r="AB75" s="168"/>
      <c r="AC75" s="150"/>
      <c r="AD75" s="150"/>
      <c r="AE75" s="113" t="s">
        <v>174</v>
      </c>
      <c r="AF75" s="113" t="s">
        <v>165</v>
      </c>
      <c r="AG75" s="114">
        <v>0</v>
      </c>
      <c r="AH75" s="115">
        <v>471329700</v>
      </c>
      <c r="AI75" s="89">
        <v>82215000</v>
      </c>
      <c r="AJ75" s="96">
        <f t="shared" si="0"/>
        <v>0.17443203770099783</v>
      </c>
      <c r="AK75" s="89">
        <v>82215000</v>
      </c>
      <c r="AL75" s="97">
        <f t="shared" si="1"/>
        <v>0.17443203770099783</v>
      </c>
      <c r="AM75" s="98" t="s">
        <v>180</v>
      </c>
      <c r="AN75" s="91" t="s">
        <v>181</v>
      </c>
      <c r="AO75" s="152"/>
    </row>
    <row r="76" spans="2:41" ht="39.6" x14ac:dyDescent="0.25">
      <c r="B76" s="205"/>
      <c r="C76" s="205"/>
      <c r="D76" s="150"/>
      <c r="E76" s="81"/>
      <c r="F76" s="81"/>
      <c r="G76" s="153"/>
      <c r="H76" s="150"/>
      <c r="I76" s="153"/>
      <c r="J76" s="153"/>
      <c r="K76" s="153"/>
      <c r="L76" s="153"/>
      <c r="M76" s="153"/>
      <c r="N76" s="193"/>
      <c r="O76" s="142"/>
      <c r="P76" s="142"/>
      <c r="Q76" s="142"/>
      <c r="R76" s="142"/>
      <c r="S76" s="142"/>
      <c r="T76" s="169"/>
      <c r="U76" s="151"/>
      <c r="V76" s="151"/>
      <c r="W76" s="151"/>
      <c r="X76" s="151"/>
      <c r="Y76" s="151"/>
      <c r="Z76" s="154"/>
      <c r="AA76" s="169"/>
      <c r="AB76" s="169"/>
      <c r="AC76" s="150"/>
      <c r="AD76" s="150"/>
      <c r="AE76" s="117" t="s">
        <v>170</v>
      </c>
      <c r="AF76" s="117" t="s">
        <v>163</v>
      </c>
      <c r="AG76" s="114">
        <v>20000000</v>
      </c>
      <c r="AH76" s="115">
        <v>20000000</v>
      </c>
      <c r="AI76" s="83"/>
      <c r="AJ76" s="96">
        <f>+AI76/AH76</f>
        <v>0</v>
      </c>
      <c r="AK76" s="83"/>
      <c r="AL76" s="97">
        <f t="shared" si="1"/>
        <v>0</v>
      </c>
      <c r="AM76" s="98" t="s">
        <v>180</v>
      </c>
      <c r="AN76" s="91" t="s">
        <v>181</v>
      </c>
      <c r="AO76" s="154"/>
    </row>
    <row r="77" spans="2:41" ht="39.6" x14ac:dyDescent="0.25">
      <c r="B77" s="205"/>
      <c r="C77" s="205"/>
      <c r="D77" s="150"/>
      <c r="E77" s="81"/>
      <c r="F77" s="81"/>
      <c r="G77" s="153"/>
      <c r="H77" s="150"/>
      <c r="I77" s="153"/>
      <c r="J77" s="153"/>
      <c r="K77" s="153"/>
      <c r="L77" s="153"/>
      <c r="M77" s="153"/>
      <c r="N77" s="193"/>
      <c r="O77" s="142"/>
      <c r="P77" s="142"/>
      <c r="Q77" s="142"/>
      <c r="R77" s="142"/>
      <c r="S77" s="142"/>
      <c r="T77" s="75" t="s">
        <v>134</v>
      </c>
      <c r="U77" s="55">
        <v>0.1</v>
      </c>
      <c r="V77" s="55">
        <v>0</v>
      </c>
      <c r="W77" s="55"/>
      <c r="X77" s="55"/>
      <c r="Y77" s="55"/>
      <c r="Z77" s="81" t="s">
        <v>74</v>
      </c>
      <c r="AA77" s="75"/>
      <c r="AB77" s="75"/>
      <c r="AC77" s="150"/>
      <c r="AD77" s="150"/>
      <c r="AE77" s="79" t="s">
        <v>170</v>
      </c>
      <c r="AF77" s="79" t="s">
        <v>163</v>
      </c>
      <c r="AG77" s="65">
        <v>6000000</v>
      </c>
      <c r="AH77" s="82">
        <v>6000000</v>
      </c>
      <c r="AI77" s="82"/>
      <c r="AJ77" s="96">
        <f t="shared" ref="AJ77:AJ105" si="5">+AI77/AH77</f>
        <v>0</v>
      </c>
      <c r="AK77" s="82"/>
      <c r="AL77" s="97">
        <f t="shared" ref="AL77:AL105" si="6">+AK77/AH77</f>
        <v>0</v>
      </c>
      <c r="AM77" s="98" t="s">
        <v>180</v>
      </c>
      <c r="AN77" s="91" t="s">
        <v>181</v>
      </c>
      <c r="AO77" s="81"/>
    </row>
    <row r="78" spans="2:41" ht="56.25" customHeight="1" x14ac:dyDescent="0.25">
      <c r="B78" s="205"/>
      <c r="C78" s="205"/>
      <c r="D78" s="150"/>
      <c r="E78" s="81"/>
      <c r="F78" s="81"/>
      <c r="G78" s="153"/>
      <c r="H78" s="150"/>
      <c r="I78" s="153"/>
      <c r="J78" s="153"/>
      <c r="K78" s="153"/>
      <c r="L78" s="153"/>
      <c r="M78" s="153"/>
      <c r="N78" s="193"/>
      <c r="O78" s="142"/>
      <c r="P78" s="142"/>
      <c r="Q78" s="142"/>
      <c r="R78" s="142"/>
      <c r="S78" s="142"/>
      <c r="T78" s="168" t="s">
        <v>135</v>
      </c>
      <c r="U78" s="149">
        <v>0.2</v>
      </c>
      <c r="V78" s="149">
        <v>0</v>
      </c>
      <c r="W78" s="149"/>
      <c r="X78" s="149"/>
      <c r="Y78" s="149"/>
      <c r="Z78" s="152" t="s">
        <v>189</v>
      </c>
      <c r="AA78" s="168"/>
      <c r="AB78" s="168"/>
      <c r="AC78" s="150"/>
      <c r="AD78" s="150"/>
      <c r="AE78" s="79" t="s">
        <v>173</v>
      </c>
      <c r="AF78" s="79" t="s">
        <v>161</v>
      </c>
      <c r="AG78" s="65">
        <v>177867875</v>
      </c>
      <c r="AH78" s="82">
        <v>177867875</v>
      </c>
      <c r="AI78" s="82">
        <v>35295000</v>
      </c>
      <c r="AJ78" s="96">
        <f t="shared" si="5"/>
        <v>0.19843380936551921</v>
      </c>
      <c r="AK78" s="82">
        <v>35295000</v>
      </c>
      <c r="AL78" s="97">
        <f t="shared" si="6"/>
        <v>0.19843380936551921</v>
      </c>
      <c r="AM78" s="98" t="s">
        <v>180</v>
      </c>
      <c r="AN78" s="91" t="s">
        <v>181</v>
      </c>
      <c r="AO78" s="81"/>
    </row>
    <row r="79" spans="2:41" ht="39.6" x14ac:dyDescent="0.25">
      <c r="B79" s="205"/>
      <c r="C79" s="205"/>
      <c r="D79" s="150"/>
      <c r="E79" s="81"/>
      <c r="F79" s="81"/>
      <c r="G79" s="153"/>
      <c r="H79" s="150"/>
      <c r="I79" s="153"/>
      <c r="J79" s="153"/>
      <c r="K79" s="153"/>
      <c r="L79" s="153"/>
      <c r="M79" s="153"/>
      <c r="N79" s="193"/>
      <c r="O79" s="142"/>
      <c r="P79" s="142"/>
      <c r="Q79" s="142"/>
      <c r="R79" s="142"/>
      <c r="S79" s="142"/>
      <c r="T79" s="169"/>
      <c r="U79" s="151">
        <v>0.2</v>
      </c>
      <c r="V79" s="151"/>
      <c r="W79" s="151"/>
      <c r="X79" s="151"/>
      <c r="Y79" s="151"/>
      <c r="Z79" s="154" t="s">
        <v>74</v>
      </c>
      <c r="AA79" s="169"/>
      <c r="AB79" s="169"/>
      <c r="AC79" s="150"/>
      <c r="AD79" s="150"/>
      <c r="AE79" s="81" t="s">
        <v>174</v>
      </c>
      <c r="AF79" s="81" t="s">
        <v>165</v>
      </c>
      <c r="AG79" s="65">
        <v>0</v>
      </c>
      <c r="AH79" s="82">
        <v>40000000</v>
      </c>
      <c r="AI79" s="82">
        <v>0</v>
      </c>
      <c r="AJ79" s="96">
        <f t="shared" si="5"/>
        <v>0</v>
      </c>
      <c r="AK79" s="82">
        <v>0</v>
      </c>
      <c r="AL79" s="97">
        <f t="shared" si="6"/>
        <v>0</v>
      </c>
      <c r="AM79" s="98" t="s">
        <v>180</v>
      </c>
      <c r="AN79" s="91" t="s">
        <v>181</v>
      </c>
      <c r="AO79" s="81"/>
    </row>
    <row r="80" spans="2:41" ht="39.6" x14ac:dyDescent="0.25">
      <c r="B80" s="205"/>
      <c r="C80" s="205"/>
      <c r="D80" s="150"/>
      <c r="E80" s="81"/>
      <c r="F80" s="81"/>
      <c r="G80" s="153"/>
      <c r="H80" s="150"/>
      <c r="I80" s="153"/>
      <c r="J80" s="153"/>
      <c r="K80" s="153"/>
      <c r="L80" s="153"/>
      <c r="M80" s="153"/>
      <c r="N80" s="193"/>
      <c r="O80" s="142"/>
      <c r="P80" s="142"/>
      <c r="Q80" s="142"/>
      <c r="R80" s="142"/>
      <c r="S80" s="142"/>
      <c r="T80" s="75" t="s">
        <v>136</v>
      </c>
      <c r="U80" s="55">
        <v>0.1</v>
      </c>
      <c r="V80" s="55">
        <v>0</v>
      </c>
      <c r="W80" s="55"/>
      <c r="X80" s="55"/>
      <c r="Y80" s="55"/>
      <c r="Z80" s="81" t="s">
        <v>187</v>
      </c>
      <c r="AA80" s="75"/>
      <c r="AB80" s="75"/>
      <c r="AC80" s="150"/>
      <c r="AD80" s="150"/>
      <c r="AE80" s="79" t="s">
        <v>170</v>
      </c>
      <c r="AF80" s="79" t="s">
        <v>163</v>
      </c>
      <c r="AG80" s="65">
        <v>31175908</v>
      </c>
      <c r="AH80" s="82">
        <v>31175908</v>
      </c>
      <c r="AI80" s="82"/>
      <c r="AJ80" s="96">
        <f t="shared" si="5"/>
        <v>0</v>
      </c>
      <c r="AK80" s="82"/>
      <c r="AL80" s="97">
        <f t="shared" si="6"/>
        <v>0</v>
      </c>
      <c r="AM80" s="98" t="s">
        <v>180</v>
      </c>
      <c r="AN80" s="91" t="s">
        <v>181</v>
      </c>
      <c r="AO80" s="81"/>
    </row>
    <row r="81" spans="2:41" ht="39.6" x14ac:dyDescent="0.25">
      <c r="B81" s="205"/>
      <c r="C81" s="205"/>
      <c r="D81" s="150"/>
      <c r="E81" s="81"/>
      <c r="F81" s="81"/>
      <c r="G81" s="153"/>
      <c r="H81" s="150"/>
      <c r="I81" s="153"/>
      <c r="J81" s="153"/>
      <c r="K81" s="153"/>
      <c r="L81" s="153"/>
      <c r="M81" s="153"/>
      <c r="N81" s="193"/>
      <c r="O81" s="142"/>
      <c r="P81" s="142"/>
      <c r="Q81" s="142"/>
      <c r="R81" s="142"/>
      <c r="S81" s="142"/>
      <c r="T81" s="75" t="s">
        <v>137</v>
      </c>
      <c r="U81" s="55">
        <v>0.15</v>
      </c>
      <c r="V81" s="55">
        <v>0</v>
      </c>
      <c r="W81" s="55"/>
      <c r="X81" s="55"/>
      <c r="Y81" s="55"/>
      <c r="Z81" s="81" t="s">
        <v>113</v>
      </c>
      <c r="AA81" s="75"/>
      <c r="AB81" s="75"/>
      <c r="AC81" s="150"/>
      <c r="AD81" s="150"/>
      <c r="AE81" s="79" t="s">
        <v>170</v>
      </c>
      <c r="AF81" s="79" t="s">
        <v>163</v>
      </c>
      <c r="AG81" s="65">
        <v>25000000</v>
      </c>
      <c r="AH81" s="82">
        <v>25000000</v>
      </c>
      <c r="AI81" s="82"/>
      <c r="AJ81" s="96">
        <f t="shared" si="5"/>
        <v>0</v>
      </c>
      <c r="AK81" s="82"/>
      <c r="AL81" s="97">
        <f t="shared" si="6"/>
        <v>0</v>
      </c>
      <c r="AM81" s="98" t="s">
        <v>180</v>
      </c>
      <c r="AN81" s="91" t="s">
        <v>181</v>
      </c>
      <c r="AO81" s="81"/>
    </row>
    <row r="82" spans="2:41" ht="13.2" customHeight="1" x14ac:dyDescent="0.25">
      <c r="B82" s="205"/>
      <c r="C82" s="205"/>
      <c r="D82" s="150"/>
      <c r="E82" s="81"/>
      <c r="F82" s="81"/>
      <c r="G82" s="153"/>
      <c r="H82" s="150"/>
      <c r="I82" s="153"/>
      <c r="J82" s="153"/>
      <c r="K82" s="153"/>
      <c r="L82" s="153"/>
      <c r="M82" s="153"/>
      <c r="N82" s="193"/>
      <c r="O82" s="142"/>
      <c r="P82" s="142"/>
      <c r="Q82" s="142"/>
      <c r="R82" s="142"/>
      <c r="S82" s="142"/>
      <c r="T82" s="189" t="s">
        <v>138</v>
      </c>
      <c r="U82" s="141">
        <v>0.2</v>
      </c>
      <c r="V82" s="149">
        <v>0</v>
      </c>
      <c r="W82" s="149"/>
      <c r="X82" s="149"/>
      <c r="Y82" s="149"/>
      <c r="Z82" s="152" t="s">
        <v>189</v>
      </c>
      <c r="AA82" s="168"/>
      <c r="AB82" s="168"/>
      <c r="AC82" s="150"/>
      <c r="AD82" s="150"/>
      <c r="AE82" s="152" t="s">
        <v>174</v>
      </c>
      <c r="AF82" s="152" t="s">
        <v>165</v>
      </c>
      <c r="AG82" s="170">
        <v>0</v>
      </c>
      <c r="AH82" s="165">
        <v>300000000</v>
      </c>
      <c r="AI82" s="165">
        <v>0</v>
      </c>
      <c r="AJ82" s="177">
        <f t="shared" si="5"/>
        <v>0</v>
      </c>
      <c r="AK82" s="165">
        <v>0</v>
      </c>
      <c r="AL82" s="177">
        <f t="shared" si="6"/>
        <v>0</v>
      </c>
      <c r="AM82" s="98" t="s">
        <v>180</v>
      </c>
      <c r="AN82" s="91" t="s">
        <v>181</v>
      </c>
      <c r="AO82" s="152"/>
    </row>
    <row r="83" spans="2:41" ht="30" x14ac:dyDescent="0.25">
      <c r="B83" s="205"/>
      <c r="C83" s="202"/>
      <c r="D83" s="150"/>
      <c r="E83" s="81"/>
      <c r="F83" s="81"/>
      <c r="G83" s="154"/>
      <c r="H83" s="151"/>
      <c r="I83" s="154"/>
      <c r="J83" s="154"/>
      <c r="K83" s="154"/>
      <c r="L83" s="154"/>
      <c r="M83" s="154"/>
      <c r="N83" s="158"/>
      <c r="O83" s="143"/>
      <c r="P83" s="143"/>
      <c r="Q83" s="143"/>
      <c r="R83" s="143"/>
      <c r="S83" s="143"/>
      <c r="T83" s="190"/>
      <c r="U83" s="143"/>
      <c r="V83" s="151"/>
      <c r="W83" s="151"/>
      <c r="X83" s="151"/>
      <c r="Y83" s="151"/>
      <c r="Z83" s="154"/>
      <c r="AA83" s="169"/>
      <c r="AB83" s="169"/>
      <c r="AC83" s="150"/>
      <c r="AD83" s="150"/>
      <c r="AE83" s="154"/>
      <c r="AF83" s="154"/>
      <c r="AG83" s="171"/>
      <c r="AH83" s="167"/>
      <c r="AI83" s="167"/>
      <c r="AJ83" s="186"/>
      <c r="AK83" s="167"/>
      <c r="AL83" s="186"/>
      <c r="AM83" s="98" t="s">
        <v>180</v>
      </c>
      <c r="AN83" s="91" t="s">
        <v>181</v>
      </c>
      <c r="AO83" s="154"/>
    </row>
    <row r="84" spans="2:41" ht="52.8" x14ac:dyDescent="0.25">
      <c r="B84" s="205"/>
      <c r="C84" s="53" t="s">
        <v>53</v>
      </c>
      <c r="D84" s="150"/>
      <c r="E84" s="81"/>
      <c r="F84" s="81"/>
      <c r="G84" s="81" t="s">
        <v>60</v>
      </c>
      <c r="H84" s="55">
        <v>0.05</v>
      </c>
      <c r="I84" s="81" t="s">
        <v>69</v>
      </c>
      <c r="J84" s="81">
        <v>1</v>
      </c>
      <c r="K84" s="81">
        <v>1</v>
      </c>
      <c r="L84" s="81" t="s">
        <v>71</v>
      </c>
      <c r="M84" s="81">
        <v>0</v>
      </c>
      <c r="N84" s="125" t="s">
        <v>72</v>
      </c>
      <c r="O84" s="137" t="s">
        <v>72</v>
      </c>
      <c r="P84" s="137"/>
      <c r="Q84" s="137"/>
      <c r="R84" s="137"/>
      <c r="S84" s="137" t="s">
        <v>72</v>
      </c>
      <c r="T84" s="81" t="s">
        <v>72</v>
      </c>
      <c r="U84" s="81" t="s">
        <v>72</v>
      </c>
      <c r="V84" s="81" t="s">
        <v>72</v>
      </c>
      <c r="W84" s="81" t="s">
        <v>72</v>
      </c>
      <c r="X84" s="81" t="s">
        <v>72</v>
      </c>
      <c r="Y84" s="81" t="s">
        <v>72</v>
      </c>
      <c r="Z84" s="81" t="s">
        <v>72</v>
      </c>
      <c r="AA84" s="81" t="s">
        <v>72</v>
      </c>
      <c r="AB84" s="81" t="s">
        <v>72</v>
      </c>
      <c r="AC84" s="150"/>
      <c r="AD84" s="150"/>
      <c r="AE84" s="128" t="s">
        <v>72</v>
      </c>
      <c r="AF84" s="128" t="s">
        <v>72</v>
      </c>
      <c r="AG84" s="128" t="s">
        <v>72</v>
      </c>
      <c r="AH84" s="132" t="s">
        <v>72</v>
      </c>
      <c r="AI84" s="132" t="s">
        <v>72</v>
      </c>
      <c r="AJ84" s="132" t="s">
        <v>72</v>
      </c>
      <c r="AK84" s="132" t="s">
        <v>72</v>
      </c>
      <c r="AL84" s="132" t="s">
        <v>72</v>
      </c>
      <c r="AM84" s="98" t="s">
        <v>180</v>
      </c>
      <c r="AN84" s="91" t="s">
        <v>181</v>
      </c>
      <c r="AO84" s="81"/>
    </row>
    <row r="85" spans="2:41" ht="43.2" customHeight="1" x14ac:dyDescent="0.25">
      <c r="B85" s="205"/>
      <c r="C85" s="201" t="s">
        <v>53</v>
      </c>
      <c r="D85" s="150"/>
      <c r="E85" s="81"/>
      <c r="F85" s="81"/>
      <c r="G85" s="152" t="s">
        <v>61</v>
      </c>
      <c r="H85" s="149">
        <v>0.05</v>
      </c>
      <c r="I85" s="152" t="s">
        <v>69</v>
      </c>
      <c r="J85" s="152">
        <v>0</v>
      </c>
      <c r="K85" s="152">
        <v>1</v>
      </c>
      <c r="L85" s="152" t="s">
        <v>71</v>
      </c>
      <c r="M85" s="201">
        <v>1</v>
      </c>
      <c r="N85" s="157">
        <f>+V85*U85</f>
        <v>0</v>
      </c>
      <c r="O85" s="141">
        <f>+V85*U85</f>
        <v>0</v>
      </c>
      <c r="P85" s="141"/>
      <c r="Q85" s="141"/>
      <c r="R85" s="141"/>
      <c r="S85" s="141">
        <f>+O85+P85+Q85+R85</f>
        <v>0</v>
      </c>
      <c r="T85" s="152" t="s">
        <v>139</v>
      </c>
      <c r="U85" s="149">
        <v>1</v>
      </c>
      <c r="V85" s="149">
        <v>0</v>
      </c>
      <c r="W85" s="149"/>
      <c r="X85" s="149"/>
      <c r="Y85" s="149"/>
      <c r="Z85" s="152" t="s">
        <v>74</v>
      </c>
      <c r="AA85" s="152"/>
      <c r="AB85" s="152"/>
      <c r="AC85" s="150"/>
      <c r="AD85" s="150"/>
      <c r="AE85" s="81" t="s">
        <v>175</v>
      </c>
      <c r="AF85" s="81" t="s">
        <v>163</v>
      </c>
      <c r="AG85" s="65">
        <v>51300000</v>
      </c>
      <c r="AH85" s="82">
        <v>51300000</v>
      </c>
      <c r="AI85" s="82">
        <v>0</v>
      </c>
      <c r="AJ85" s="96">
        <f>+AI85/AH85</f>
        <v>0</v>
      </c>
      <c r="AK85" s="82">
        <v>0</v>
      </c>
      <c r="AL85" s="97">
        <f>+AK85/AH85</f>
        <v>0</v>
      </c>
      <c r="AM85" s="98" t="s">
        <v>180</v>
      </c>
      <c r="AN85" s="91" t="s">
        <v>181</v>
      </c>
      <c r="AO85" s="81"/>
    </row>
    <row r="86" spans="2:41" ht="39.6" x14ac:dyDescent="0.25">
      <c r="B86" s="205"/>
      <c r="C86" s="202"/>
      <c r="D86" s="150"/>
      <c r="E86" s="81"/>
      <c r="F86" s="81"/>
      <c r="G86" s="154"/>
      <c r="H86" s="151"/>
      <c r="I86" s="154"/>
      <c r="J86" s="154"/>
      <c r="K86" s="154"/>
      <c r="L86" s="154"/>
      <c r="M86" s="202"/>
      <c r="N86" s="158"/>
      <c r="O86" s="143"/>
      <c r="P86" s="143"/>
      <c r="Q86" s="143"/>
      <c r="R86" s="143"/>
      <c r="S86" s="143"/>
      <c r="T86" s="154"/>
      <c r="U86" s="151">
        <v>1</v>
      </c>
      <c r="V86" s="151"/>
      <c r="W86" s="151"/>
      <c r="X86" s="151"/>
      <c r="Y86" s="151"/>
      <c r="Z86" s="154" t="s">
        <v>74</v>
      </c>
      <c r="AA86" s="154"/>
      <c r="AB86" s="154"/>
      <c r="AC86" s="150"/>
      <c r="AD86" s="150"/>
      <c r="AE86" s="81" t="s">
        <v>174</v>
      </c>
      <c r="AF86" s="81" t="s">
        <v>165</v>
      </c>
      <c r="AG86" s="65">
        <v>0</v>
      </c>
      <c r="AH86" s="82">
        <v>19885300</v>
      </c>
      <c r="AI86" s="82">
        <v>0</v>
      </c>
      <c r="AJ86" s="96">
        <f t="shared" si="5"/>
        <v>0</v>
      </c>
      <c r="AK86" s="82">
        <v>0</v>
      </c>
      <c r="AL86" s="97">
        <f t="shared" si="6"/>
        <v>0</v>
      </c>
      <c r="AM86" s="98" t="s">
        <v>180</v>
      </c>
      <c r="AN86" s="91" t="s">
        <v>181</v>
      </c>
      <c r="AO86" s="81"/>
    </row>
    <row r="87" spans="2:41" ht="30" x14ac:dyDescent="0.25">
      <c r="B87" s="205"/>
      <c r="C87" s="201" t="s">
        <v>53</v>
      </c>
      <c r="D87" s="150"/>
      <c r="E87" s="81"/>
      <c r="F87" s="81"/>
      <c r="G87" s="152" t="s">
        <v>62</v>
      </c>
      <c r="H87" s="149">
        <v>0.1</v>
      </c>
      <c r="I87" s="152" t="s">
        <v>69</v>
      </c>
      <c r="J87" s="152">
        <v>0</v>
      </c>
      <c r="K87" s="152">
        <v>1</v>
      </c>
      <c r="L87" s="152" t="s">
        <v>71</v>
      </c>
      <c r="M87" s="201">
        <v>0</v>
      </c>
      <c r="N87" s="157" t="s">
        <v>72</v>
      </c>
      <c r="O87" s="141" t="s">
        <v>72</v>
      </c>
      <c r="P87" s="141" t="s">
        <v>72</v>
      </c>
      <c r="Q87" s="141" t="s">
        <v>72</v>
      </c>
      <c r="R87" s="141" t="s">
        <v>72</v>
      </c>
      <c r="S87" s="141" t="s">
        <v>72</v>
      </c>
      <c r="T87" s="152" t="s">
        <v>72</v>
      </c>
      <c r="U87" s="152" t="s">
        <v>72</v>
      </c>
      <c r="V87" s="152" t="s">
        <v>72</v>
      </c>
      <c r="W87" s="152" t="s">
        <v>72</v>
      </c>
      <c r="X87" s="152" t="s">
        <v>72</v>
      </c>
      <c r="Y87" s="152" t="s">
        <v>72</v>
      </c>
      <c r="Z87" s="152" t="s">
        <v>72</v>
      </c>
      <c r="AA87" s="152" t="s">
        <v>72</v>
      </c>
      <c r="AB87" s="152" t="s">
        <v>72</v>
      </c>
      <c r="AC87" s="150"/>
      <c r="AD87" s="150"/>
      <c r="AE87" s="152" t="s">
        <v>72</v>
      </c>
      <c r="AF87" s="152" t="s">
        <v>72</v>
      </c>
      <c r="AG87" s="152" t="s">
        <v>72</v>
      </c>
      <c r="AH87" s="182" t="s">
        <v>72</v>
      </c>
      <c r="AI87" s="182" t="s">
        <v>72</v>
      </c>
      <c r="AJ87" s="182" t="s">
        <v>72</v>
      </c>
      <c r="AK87" s="182" t="s">
        <v>72</v>
      </c>
      <c r="AL87" s="182" t="s">
        <v>72</v>
      </c>
      <c r="AM87" s="98" t="s">
        <v>180</v>
      </c>
      <c r="AN87" s="91" t="s">
        <v>181</v>
      </c>
      <c r="AO87" s="152"/>
    </row>
    <row r="88" spans="2:41" ht="30" x14ac:dyDescent="0.25">
      <c r="B88" s="205"/>
      <c r="C88" s="202"/>
      <c r="D88" s="150"/>
      <c r="E88" s="81"/>
      <c r="F88" s="81"/>
      <c r="G88" s="154"/>
      <c r="H88" s="151"/>
      <c r="I88" s="154"/>
      <c r="J88" s="154"/>
      <c r="K88" s="154"/>
      <c r="L88" s="154"/>
      <c r="M88" s="202"/>
      <c r="N88" s="158"/>
      <c r="O88" s="143"/>
      <c r="P88" s="143"/>
      <c r="Q88" s="143"/>
      <c r="R88" s="143"/>
      <c r="S88" s="143"/>
      <c r="T88" s="154"/>
      <c r="U88" s="154"/>
      <c r="V88" s="154"/>
      <c r="W88" s="154"/>
      <c r="X88" s="154"/>
      <c r="Y88" s="154"/>
      <c r="Z88" s="154"/>
      <c r="AA88" s="154"/>
      <c r="AB88" s="154"/>
      <c r="AC88" s="150"/>
      <c r="AD88" s="150"/>
      <c r="AE88" s="154"/>
      <c r="AF88" s="154"/>
      <c r="AG88" s="154"/>
      <c r="AH88" s="185"/>
      <c r="AI88" s="185"/>
      <c r="AJ88" s="185"/>
      <c r="AK88" s="185"/>
      <c r="AL88" s="185"/>
      <c r="AM88" s="98" t="s">
        <v>180</v>
      </c>
      <c r="AN88" s="91" t="s">
        <v>181</v>
      </c>
      <c r="AO88" s="154"/>
    </row>
    <row r="89" spans="2:41" ht="52.8" x14ac:dyDescent="0.25">
      <c r="B89" s="205"/>
      <c r="C89" s="53" t="s">
        <v>53</v>
      </c>
      <c r="D89" s="150"/>
      <c r="E89" s="81"/>
      <c r="F89" s="81"/>
      <c r="G89" s="81" t="s">
        <v>63</v>
      </c>
      <c r="H89" s="55">
        <v>0.1</v>
      </c>
      <c r="I89" s="81" t="s">
        <v>69</v>
      </c>
      <c r="J89" s="81">
        <v>0</v>
      </c>
      <c r="K89" s="81">
        <v>1</v>
      </c>
      <c r="L89" s="81" t="s">
        <v>71</v>
      </c>
      <c r="M89" s="81">
        <v>0</v>
      </c>
      <c r="N89" s="125" t="s">
        <v>72</v>
      </c>
      <c r="O89" s="137" t="s">
        <v>72</v>
      </c>
      <c r="P89" s="137"/>
      <c r="Q89" s="137"/>
      <c r="R89" s="137"/>
      <c r="S89" s="137" t="s">
        <v>72</v>
      </c>
      <c r="T89" s="81" t="s">
        <v>72</v>
      </c>
      <c r="U89" s="81" t="s">
        <v>72</v>
      </c>
      <c r="V89" s="81" t="s">
        <v>72</v>
      </c>
      <c r="W89" s="81" t="s">
        <v>72</v>
      </c>
      <c r="X89" s="81" t="s">
        <v>72</v>
      </c>
      <c r="Y89" s="81" t="s">
        <v>72</v>
      </c>
      <c r="Z89" s="81" t="s">
        <v>72</v>
      </c>
      <c r="AA89" s="81" t="s">
        <v>72</v>
      </c>
      <c r="AB89" s="81" t="s">
        <v>72</v>
      </c>
      <c r="AC89" s="150"/>
      <c r="AD89" s="150"/>
      <c r="AE89" s="128" t="s">
        <v>72</v>
      </c>
      <c r="AF89" s="128" t="s">
        <v>72</v>
      </c>
      <c r="AG89" s="128" t="s">
        <v>72</v>
      </c>
      <c r="AH89" s="132" t="s">
        <v>72</v>
      </c>
      <c r="AI89" s="132" t="s">
        <v>72</v>
      </c>
      <c r="AJ89" s="132" t="s">
        <v>72</v>
      </c>
      <c r="AK89" s="132" t="s">
        <v>72</v>
      </c>
      <c r="AL89" s="132" t="s">
        <v>72</v>
      </c>
      <c r="AM89" s="98" t="s">
        <v>180</v>
      </c>
      <c r="AN89" s="91" t="s">
        <v>181</v>
      </c>
      <c r="AO89" s="81"/>
    </row>
    <row r="90" spans="2:41" ht="13.2" customHeight="1" x14ac:dyDescent="0.25">
      <c r="B90" s="205"/>
      <c r="C90" s="201" t="s">
        <v>53</v>
      </c>
      <c r="D90" s="150"/>
      <c r="E90" s="81"/>
      <c r="F90" s="81"/>
      <c r="G90" s="152" t="s">
        <v>64</v>
      </c>
      <c r="H90" s="149">
        <v>0.1</v>
      </c>
      <c r="I90" s="152" t="s">
        <v>69</v>
      </c>
      <c r="J90" s="152">
        <v>0</v>
      </c>
      <c r="K90" s="152">
        <v>1</v>
      </c>
      <c r="L90" s="152" t="s">
        <v>71</v>
      </c>
      <c r="M90" s="152">
        <v>1</v>
      </c>
      <c r="N90" s="157">
        <f>+V90*U90</f>
        <v>0</v>
      </c>
      <c r="O90" s="141">
        <f>+V90*U90</f>
        <v>0</v>
      </c>
      <c r="P90" s="141"/>
      <c r="Q90" s="141"/>
      <c r="R90" s="141"/>
      <c r="S90" s="141">
        <f>+O90+P90+Q90+R90</f>
        <v>0</v>
      </c>
      <c r="T90" s="168" t="s">
        <v>140</v>
      </c>
      <c r="U90" s="149">
        <v>1</v>
      </c>
      <c r="V90" s="149">
        <v>0</v>
      </c>
      <c r="W90" s="149"/>
      <c r="X90" s="149"/>
      <c r="Y90" s="149"/>
      <c r="Z90" s="152" t="s">
        <v>74</v>
      </c>
      <c r="AA90" s="152" t="s">
        <v>72</v>
      </c>
      <c r="AB90" s="152" t="s">
        <v>72</v>
      </c>
      <c r="AC90" s="150"/>
      <c r="AD90" s="150"/>
      <c r="AE90" s="152" t="s">
        <v>72</v>
      </c>
      <c r="AF90" s="152" t="s">
        <v>72</v>
      </c>
      <c r="AG90" s="152" t="s">
        <v>72</v>
      </c>
      <c r="AH90" s="182" t="s">
        <v>72</v>
      </c>
      <c r="AI90" s="182" t="s">
        <v>72</v>
      </c>
      <c r="AJ90" s="182" t="s">
        <v>72</v>
      </c>
      <c r="AK90" s="182" t="s">
        <v>72</v>
      </c>
      <c r="AL90" s="182" t="s">
        <v>72</v>
      </c>
      <c r="AM90" s="98" t="s">
        <v>180</v>
      </c>
      <c r="AN90" s="91" t="s">
        <v>181</v>
      </c>
      <c r="AO90" s="152"/>
    </row>
    <row r="91" spans="2:41" ht="30" x14ac:dyDescent="0.25">
      <c r="B91" s="205"/>
      <c r="C91" s="205"/>
      <c r="D91" s="150"/>
      <c r="E91" s="81"/>
      <c r="F91" s="81"/>
      <c r="G91" s="153"/>
      <c r="H91" s="150"/>
      <c r="I91" s="153"/>
      <c r="J91" s="153"/>
      <c r="K91" s="153"/>
      <c r="L91" s="153"/>
      <c r="M91" s="153"/>
      <c r="N91" s="193"/>
      <c r="O91" s="142"/>
      <c r="P91" s="142"/>
      <c r="Q91" s="142"/>
      <c r="R91" s="142"/>
      <c r="S91" s="142"/>
      <c r="T91" s="191"/>
      <c r="U91" s="150"/>
      <c r="V91" s="150"/>
      <c r="W91" s="150"/>
      <c r="X91" s="150"/>
      <c r="Y91" s="150"/>
      <c r="Z91" s="153"/>
      <c r="AA91" s="153"/>
      <c r="AB91" s="153"/>
      <c r="AC91" s="150"/>
      <c r="AD91" s="150"/>
      <c r="AE91" s="153"/>
      <c r="AF91" s="153"/>
      <c r="AG91" s="153"/>
      <c r="AH91" s="183"/>
      <c r="AI91" s="183"/>
      <c r="AJ91" s="183"/>
      <c r="AK91" s="183"/>
      <c r="AL91" s="183"/>
      <c r="AM91" s="98" t="s">
        <v>180</v>
      </c>
      <c r="AN91" s="91" t="s">
        <v>181</v>
      </c>
      <c r="AO91" s="153"/>
    </row>
    <row r="92" spans="2:41" ht="30.6" thickBot="1" x14ac:dyDescent="0.3">
      <c r="B92" s="205"/>
      <c r="C92" s="202"/>
      <c r="D92" s="151"/>
      <c r="E92" s="81"/>
      <c r="F92" s="81"/>
      <c r="G92" s="153"/>
      <c r="H92" s="150"/>
      <c r="I92" s="181"/>
      <c r="J92" s="181"/>
      <c r="K92" s="181"/>
      <c r="L92" s="153"/>
      <c r="M92" s="153"/>
      <c r="N92" s="195"/>
      <c r="O92" s="196"/>
      <c r="P92" s="196"/>
      <c r="Q92" s="196"/>
      <c r="R92" s="196"/>
      <c r="S92" s="196"/>
      <c r="T92" s="191"/>
      <c r="U92" s="150"/>
      <c r="V92" s="150"/>
      <c r="W92" s="150"/>
      <c r="X92" s="150"/>
      <c r="Y92" s="150"/>
      <c r="Z92" s="153"/>
      <c r="AA92" s="153"/>
      <c r="AB92" s="153"/>
      <c r="AC92" s="151"/>
      <c r="AD92" s="151"/>
      <c r="AE92" s="181"/>
      <c r="AF92" s="181"/>
      <c r="AG92" s="181"/>
      <c r="AH92" s="184"/>
      <c r="AI92" s="184"/>
      <c r="AJ92" s="184"/>
      <c r="AK92" s="184"/>
      <c r="AL92" s="184"/>
      <c r="AM92" s="98" t="s">
        <v>180</v>
      </c>
      <c r="AN92" s="91" t="s">
        <v>181</v>
      </c>
      <c r="AO92" s="181"/>
    </row>
    <row r="93" spans="2:41" ht="30" x14ac:dyDescent="0.25">
      <c r="B93" s="205"/>
      <c r="C93" s="201" t="s">
        <v>65</v>
      </c>
      <c r="D93" s="149">
        <v>0.2</v>
      </c>
      <c r="E93" s="81"/>
      <c r="F93" s="54"/>
      <c r="G93" s="203" t="s">
        <v>66</v>
      </c>
      <c r="H93" s="198">
        <v>0.35</v>
      </c>
      <c r="I93" s="200" t="s">
        <v>69</v>
      </c>
      <c r="J93" s="200">
        <v>4</v>
      </c>
      <c r="K93" s="200">
        <v>5</v>
      </c>
      <c r="L93" s="200" t="s">
        <v>71</v>
      </c>
      <c r="M93" s="200">
        <v>1</v>
      </c>
      <c r="N93" s="192">
        <f>+V93*U93</f>
        <v>0.1</v>
      </c>
      <c r="O93" s="194">
        <f>+V93*U93</f>
        <v>0.1</v>
      </c>
      <c r="P93" s="194"/>
      <c r="Q93" s="194"/>
      <c r="R93" s="194"/>
      <c r="S93" s="194">
        <f>+O93+P93+Q93+R93</f>
        <v>0.1</v>
      </c>
      <c r="T93" s="76" t="s">
        <v>141</v>
      </c>
      <c r="U93" s="137">
        <v>1</v>
      </c>
      <c r="V93" s="137">
        <f>+V94*U94</f>
        <v>0.1</v>
      </c>
      <c r="W93" s="137"/>
      <c r="X93" s="137"/>
      <c r="Y93" s="137"/>
      <c r="Z93" s="53"/>
      <c r="AA93" s="76"/>
      <c r="AB93" s="76"/>
      <c r="AC93" s="224" t="s">
        <v>158</v>
      </c>
      <c r="AD93" s="149" t="s">
        <v>208</v>
      </c>
      <c r="AE93" s="58" t="s">
        <v>72</v>
      </c>
      <c r="AF93" s="58" t="s">
        <v>72</v>
      </c>
      <c r="AG93" s="58" t="s">
        <v>72</v>
      </c>
      <c r="AH93" s="105" t="s">
        <v>72</v>
      </c>
      <c r="AI93" s="105" t="s">
        <v>72</v>
      </c>
      <c r="AJ93" s="105" t="s">
        <v>72</v>
      </c>
      <c r="AK93" s="105" t="s">
        <v>72</v>
      </c>
      <c r="AL93" s="105" t="s">
        <v>72</v>
      </c>
      <c r="AM93" s="98" t="s">
        <v>180</v>
      </c>
      <c r="AN93" s="91" t="s">
        <v>181</v>
      </c>
      <c r="AO93" s="58"/>
    </row>
    <row r="94" spans="2:41" ht="93" thickBot="1" x14ac:dyDescent="0.3">
      <c r="B94" s="205"/>
      <c r="C94" s="202"/>
      <c r="D94" s="150"/>
      <c r="E94" s="81"/>
      <c r="F94" s="54"/>
      <c r="G94" s="204"/>
      <c r="H94" s="199"/>
      <c r="I94" s="181"/>
      <c r="J94" s="181"/>
      <c r="K94" s="181"/>
      <c r="L94" s="181"/>
      <c r="M94" s="181"/>
      <c r="N94" s="195"/>
      <c r="O94" s="196"/>
      <c r="P94" s="196"/>
      <c r="Q94" s="196"/>
      <c r="R94" s="196"/>
      <c r="S94" s="196"/>
      <c r="T94" s="75" t="s">
        <v>142</v>
      </c>
      <c r="U94" s="55">
        <v>1</v>
      </c>
      <c r="V94" s="55">
        <v>0.1</v>
      </c>
      <c r="W94" s="55"/>
      <c r="X94" s="55"/>
      <c r="Y94" s="55"/>
      <c r="Z94" s="81" t="s">
        <v>74</v>
      </c>
      <c r="AA94" s="75" t="s">
        <v>203</v>
      </c>
      <c r="AB94" s="75" t="s">
        <v>191</v>
      </c>
      <c r="AC94" s="225"/>
      <c r="AD94" s="150"/>
      <c r="AE94" s="267" t="s">
        <v>176</v>
      </c>
      <c r="AF94" s="59" t="s">
        <v>161</v>
      </c>
      <c r="AG94" s="66">
        <v>104502197</v>
      </c>
      <c r="AH94" s="106">
        <v>104502197</v>
      </c>
      <c r="AI94" s="106">
        <v>8000000</v>
      </c>
      <c r="AJ94" s="107">
        <f t="shared" si="5"/>
        <v>7.65534144703197E-2</v>
      </c>
      <c r="AK94" s="106">
        <v>8000000</v>
      </c>
      <c r="AL94" s="108">
        <f t="shared" si="6"/>
        <v>7.65534144703197E-2</v>
      </c>
      <c r="AM94" s="98" t="s">
        <v>180</v>
      </c>
      <c r="AN94" s="91" t="s">
        <v>181</v>
      </c>
      <c r="AO94" s="59"/>
    </row>
    <row r="95" spans="2:41" ht="30" customHeight="1" x14ac:dyDescent="0.25">
      <c r="B95" s="205"/>
      <c r="C95" s="201" t="s">
        <v>65</v>
      </c>
      <c r="D95" s="150"/>
      <c r="E95" s="81"/>
      <c r="F95" s="81"/>
      <c r="G95" s="153" t="s">
        <v>67</v>
      </c>
      <c r="H95" s="150">
        <v>0.45</v>
      </c>
      <c r="I95" s="153" t="s">
        <v>69</v>
      </c>
      <c r="J95" s="153">
        <v>3</v>
      </c>
      <c r="K95" s="153">
        <v>3</v>
      </c>
      <c r="L95" s="153" t="s">
        <v>70</v>
      </c>
      <c r="M95" s="153">
        <v>3</v>
      </c>
      <c r="N95" s="192">
        <f>(V95*U95+V98*U98+V104*U104)*3</f>
        <v>0.24518181818181817</v>
      </c>
      <c r="O95" s="194">
        <f>(V95*U95+V98*U98+V104*U104)</f>
        <v>8.1727272727272718E-2</v>
      </c>
      <c r="P95" s="194"/>
      <c r="Q95" s="194"/>
      <c r="R95" s="194"/>
      <c r="S95" s="194">
        <f>+O95+P95+Q95+R95</f>
        <v>8.1727272727272718E-2</v>
      </c>
      <c r="T95" s="139" t="s">
        <v>143</v>
      </c>
      <c r="U95" s="136">
        <v>0.35</v>
      </c>
      <c r="V95" s="136">
        <f>+V96*U96+V97*U97</f>
        <v>0.1</v>
      </c>
      <c r="W95" s="136"/>
      <c r="X95" s="136"/>
      <c r="Y95" s="136"/>
      <c r="Z95" s="135"/>
      <c r="AA95" s="139"/>
      <c r="AB95" s="139"/>
      <c r="AC95" s="150"/>
      <c r="AD95" s="150"/>
      <c r="AE95" s="253" t="s">
        <v>179</v>
      </c>
      <c r="AF95" s="253" t="s">
        <v>165</v>
      </c>
      <c r="AG95" s="258">
        <v>0</v>
      </c>
      <c r="AH95" s="220">
        <v>363000000</v>
      </c>
      <c r="AI95" s="220">
        <v>60000000</v>
      </c>
      <c r="AJ95" s="223">
        <f t="shared" si="5"/>
        <v>0.16528925619834711</v>
      </c>
      <c r="AK95" s="220">
        <v>60000000</v>
      </c>
      <c r="AL95" s="261">
        <f t="shared" si="6"/>
        <v>0.16528925619834711</v>
      </c>
      <c r="AM95" s="98" t="s">
        <v>180</v>
      </c>
      <c r="AN95" s="91" t="s">
        <v>181</v>
      </c>
      <c r="AO95" s="60"/>
    </row>
    <row r="96" spans="2:41" ht="92.4" x14ac:dyDescent="0.25">
      <c r="B96" s="205"/>
      <c r="C96" s="205"/>
      <c r="D96" s="150"/>
      <c r="E96" s="81"/>
      <c r="F96" s="81"/>
      <c r="G96" s="153"/>
      <c r="H96" s="150"/>
      <c r="I96" s="153"/>
      <c r="J96" s="153"/>
      <c r="K96" s="153"/>
      <c r="L96" s="153"/>
      <c r="M96" s="153"/>
      <c r="N96" s="193"/>
      <c r="O96" s="142"/>
      <c r="P96" s="142"/>
      <c r="Q96" s="142"/>
      <c r="R96" s="142"/>
      <c r="S96" s="142"/>
      <c r="T96" s="75" t="s">
        <v>144</v>
      </c>
      <c r="U96" s="55">
        <v>0.5</v>
      </c>
      <c r="V96" s="55">
        <v>0.1</v>
      </c>
      <c r="W96" s="55"/>
      <c r="X96" s="55"/>
      <c r="Y96" s="55"/>
      <c r="Z96" s="81" t="s">
        <v>74</v>
      </c>
      <c r="AA96" s="75" t="s">
        <v>203</v>
      </c>
      <c r="AB96" s="75" t="s">
        <v>191</v>
      </c>
      <c r="AC96" s="150"/>
      <c r="AD96" s="150"/>
      <c r="AE96" s="254"/>
      <c r="AF96" s="254"/>
      <c r="AG96" s="259"/>
      <c r="AH96" s="221"/>
      <c r="AI96" s="221"/>
      <c r="AJ96" s="178"/>
      <c r="AK96" s="221"/>
      <c r="AL96" s="163"/>
      <c r="AM96" s="98" t="s">
        <v>180</v>
      </c>
      <c r="AN96" s="91" t="s">
        <v>181</v>
      </c>
      <c r="AO96" s="60"/>
    </row>
    <row r="97" spans="2:41" ht="92.4" x14ac:dyDescent="0.25">
      <c r="B97" s="205"/>
      <c r="C97" s="205"/>
      <c r="D97" s="150"/>
      <c r="E97" s="81"/>
      <c r="F97" s="81"/>
      <c r="G97" s="153"/>
      <c r="H97" s="150"/>
      <c r="I97" s="153"/>
      <c r="J97" s="153"/>
      <c r="K97" s="153"/>
      <c r="L97" s="153"/>
      <c r="M97" s="153"/>
      <c r="N97" s="193"/>
      <c r="O97" s="142"/>
      <c r="P97" s="142"/>
      <c r="Q97" s="142"/>
      <c r="R97" s="142"/>
      <c r="S97" s="142"/>
      <c r="T97" s="75" t="s">
        <v>145</v>
      </c>
      <c r="U97" s="55">
        <v>0.5</v>
      </c>
      <c r="V97" s="55">
        <v>0.1</v>
      </c>
      <c r="W97" s="55"/>
      <c r="X97" s="55"/>
      <c r="Y97" s="55"/>
      <c r="Z97" s="81" t="s">
        <v>74</v>
      </c>
      <c r="AA97" s="75" t="s">
        <v>203</v>
      </c>
      <c r="AB97" s="75" t="s">
        <v>191</v>
      </c>
      <c r="AC97" s="150"/>
      <c r="AD97" s="150"/>
      <c r="AE97" s="254"/>
      <c r="AF97" s="254"/>
      <c r="AG97" s="259"/>
      <c r="AH97" s="221"/>
      <c r="AI97" s="221"/>
      <c r="AJ97" s="178"/>
      <c r="AK97" s="221"/>
      <c r="AL97" s="163"/>
      <c r="AM97" s="98" t="s">
        <v>180</v>
      </c>
      <c r="AN97" s="91" t="s">
        <v>181</v>
      </c>
      <c r="AO97" s="159"/>
    </row>
    <row r="98" spans="2:41" ht="30" x14ac:dyDescent="0.25">
      <c r="B98" s="205"/>
      <c r="C98" s="205"/>
      <c r="D98" s="150"/>
      <c r="E98" s="81"/>
      <c r="F98" s="81"/>
      <c r="G98" s="153"/>
      <c r="H98" s="150"/>
      <c r="I98" s="153"/>
      <c r="J98" s="153"/>
      <c r="K98" s="153"/>
      <c r="L98" s="153"/>
      <c r="M98" s="153"/>
      <c r="N98" s="193"/>
      <c r="O98" s="142"/>
      <c r="P98" s="142"/>
      <c r="Q98" s="142"/>
      <c r="R98" s="142"/>
      <c r="S98" s="142"/>
      <c r="T98" s="76" t="s">
        <v>146</v>
      </c>
      <c r="U98" s="137">
        <v>0.4</v>
      </c>
      <c r="V98" s="137">
        <f>+V99*U99+V100*U100+V101*U101+V102*U102+V103*U103</f>
        <v>0.06</v>
      </c>
      <c r="W98" s="137"/>
      <c r="X98" s="137"/>
      <c r="Y98" s="137"/>
      <c r="Z98" s="53"/>
      <c r="AA98" s="76"/>
      <c r="AB98" s="76"/>
      <c r="AC98" s="150"/>
      <c r="AD98" s="150"/>
      <c r="AE98" s="254"/>
      <c r="AF98" s="254"/>
      <c r="AG98" s="259"/>
      <c r="AH98" s="221"/>
      <c r="AI98" s="221"/>
      <c r="AJ98" s="178"/>
      <c r="AK98" s="221"/>
      <c r="AL98" s="163"/>
      <c r="AM98" s="98" t="s">
        <v>180</v>
      </c>
      <c r="AN98" s="91" t="s">
        <v>181</v>
      </c>
      <c r="AO98" s="160"/>
    </row>
    <row r="99" spans="2:41" ht="92.4" x14ac:dyDescent="0.25">
      <c r="B99" s="205"/>
      <c r="C99" s="205"/>
      <c r="D99" s="150"/>
      <c r="E99" s="81"/>
      <c r="F99" s="81"/>
      <c r="G99" s="153"/>
      <c r="H99" s="150"/>
      <c r="I99" s="153"/>
      <c r="J99" s="153"/>
      <c r="K99" s="153"/>
      <c r="L99" s="153"/>
      <c r="M99" s="153"/>
      <c r="N99" s="193"/>
      <c r="O99" s="142"/>
      <c r="P99" s="142"/>
      <c r="Q99" s="142"/>
      <c r="R99" s="142"/>
      <c r="S99" s="142"/>
      <c r="T99" s="75" t="s">
        <v>147</v>
      </c>
      <c r="U99" s="55">
        <v>0.3</v>
      </c>
      <c r="V99" s="55">
        <v>0.1</v>
      </c>
      <c r="W99" s="55"/>
      <c r="X99" s="55"/>
      <c r="Y99" s="55"/>
      <c r="Z99" s="81" t="s">
        <v>74</v>
      </c>
      <c r="AA99" s="75" t="s">
        <v>203</v>
      </c>
      <c r="AB99" s="75" t="s">
        <v>191</v>
      </c>
      <c r="AC99" s="150"/>
      <c r="AD99" s="150"/>
      <c r="AE99" s="254"/>
      <c r="AF99" s="254"/>
      <c r="AG99" s="259"/>
      <c r="AH99" s="221"/>
      <c r="AI99" s="221"/>
      <c r="AJ99" s="178"/>
      <c r="AK99" s="221"/>
      <c r="AL99" s="163"/>
      <c r="AM99" s="98" t="s">
        <v>180</v>
      </c>
      <c r="AN99" s="91" t="s">
        <v>181</v>
      </c>
      <c r="AO99" s="161"/>
    </row>
    <row r="100" spans="2:41" ht="92.4" x14ac:dyDescent="0.25">
      <c r="B100" s="205"/>
      <c r="C100" s="205"/>
      <c r="D100" s="150"/>
      <c r="E100" s="81"/>
      <c r="F100" s="81"/>
      <c r="G100" s="153"/>
      <c r="H100" s="150"/>
      <c r="I100" s="153"/>
      <c r="J100" s="153"/>
      <c r="K100" s="153"/>
      <c r="L100" s="153"/>
      <c r="M100" s="153"/>
      <c r="N100" s="193"/>
      <c r="O100" s="142"/>
      <c r="P100" s="142"/>
      <c r="Q100" s="142"/>
      <c r="R100" s="142"/>
      <c r="S100" s="142"/>
      <c r="T100" s="75" t="s">
        <v>148</v>
      </c>
      <c r="U100" s="55">
        <v>0.3</v>
      </c>
      <c r="V100" s="55">
        <v>0.1</v>
      </c>
      <c r="W100" s="55"/>
      <c r="X100" s="55"/>
      <c r="Y100" s="55"/>
      <c r="Z100" s="81" t="s">
        <v>74</v>
      </c>
      <c r="AA100" s="75" t="s">
        <v>203</v>
      </c>
      <c r="AB100" s="75" t="s">
        <v>191</v>
      </c>
      <c r="AC100" s="150"/>
      <c r="AD100" s="150"/>
      <c r="AE100" s="188"/>
      <c r="AF100" s="188"/>
      <c r="AG100" s="260"/>
      <c r="AH100" s="222"/>
      <c r="AI100" s="222"/>
      <c r="AJ100" s="186"/>
      <c r="AK100" s="222"/>
      <c r="AL100" s="164"/>
      <c r="AM100" s="98" t="s">
        <v>180</v>
      </c>
      <c r="AN100" s="91" t="s">
        <v>181</v>
      </c>
      <c r="AO100" s="140"/>
    </row>
    <row r="101" spans="2:41" ht="39.6" x14ac:dyDescent="0.25">
      <c r="B101" s="205"/>
      <c r="C101" s="205"/>
      <c r="D101" s="150"/>
      <c r="E101" s="81"/>
      <c r="F101" s="81"/>
      <c r="G101" s="153"/>
      <c r="H101" s="150"/>
      <c r="I101" s="153"/>
      <c r="J101" s="153"/>
      <c r="K101" s="153"/>
      <c r="L101" s="153"/>
      <c r="M101" s="153"/>
      <c r="N101" s="193"/>
      <c r="O101" s="142"/>
      <c r="P101" s="142"/>
      <c r="Q101" s="142"/>
      <c r="R101" s="142"/>
      <c r="S101" s="142"/>
      <c r="T101" s="75" t="s">
        <v>149</v>
      </c>
      <c r="U101" s="55">
        <v>0.15</v>
      </c>
      <c r="V101" s="55">
        <v>0</v>
      </c>
      <c r="W101" s="55"/>
      <c r="X101" s="55"/>
      <c r="Y101" s="55"/>
      <c r="Z101" s="81" t="s">
        <v>74</v>
      </c>
      <c r="AA101" s="75"/>
      <c r="AB101" s="75"/>
      <c r="AC101" s="150"/>
      <c r="AD101" s="150"/>
      <c r="AE101" s="73" t="s">
        <v>177</v>
      </c>
      <c r="AF101" s="140" t="s">
        <v>178</v>
      </c>
      <c r="AG101" s="118">
        <v>9000000</v>
      </c>
      <c r="AH101" s="86">
        <v>9000000</v>
      </c>
      <c r="AI101" s="133"/>
      <c r="AJ101" s="96">
        <f t="shared" si="5"/>
        <v>0</v>
      </c>
      <c r="AK101" s="133"/>
      <c r="AL101" s="97">
        <f t="shared" si="6"/>
        <v>0</v>
      </c>
      <c r="AM101" s="98" t="s">
        <v>180</v>
      </c>
      <c r="AN101" s="91" t="s">
        <v>181</v>
      </c>
      <c r="AO101" s="140"/>
    </row>
    <row r="102" spans="2:41" ht="41.4" x14ac:dyDescent="0.25">
      <c r="B102" s="205"/>
      <c r="C102" s="205"/>
      <c r="D102" s="150"/>
      <c r="E102" s="81"/>
      <c r="F102" s="81"/>
      <c r="G102" s="153"/>
      <c r="H102" s="150"/>
      <c r="I102" s="153"/>
      <c r="J102" s="153"/>
      <c r="K102" s="153"/>
      <c r="L102" s="153"/>
      <c r="M102" s="153"/>
      <c r="N102" s="193"/>
      <c r="O102" s="142"/>
      <c r="P102" s="142"/>
      <c r="Q102" s="142"/>
      <c r="R102" s="142"/>
      <c r="S102" s="142"/>
      <c r="T102" s="75" t="s">
        <v>150</v>
      </c>
      <c r="U102" s="55">
        <v>0.15</v>
      </c>
      <c r="V102" s="55">
        <v>0</v>
      </c>
      <c r="W102" s="55"/>
      <c r="X102" s="55"/>
      <c r="Y102" s="55"/>
      <c r="Z102" s="81" t="s">
        <v>122</v>
      </c>
      <c r="AA102" s="75"/>
      <c r="AB102" s="75"/>
      <c r="AC102" s="150"/>
      <c r="AD102" s="150"/>
      <c r="AE102" s="74" t="s">
        <v>177</v>
      </c>
      <c r="AF102" s="61" t="s">
        <v>178</v>
      </c>
      <c r="AG102" s="64">
        <v>5000000</v>
      </c>
      <c r="AH102" s="87">
        <v>5000000</v>
      </c>
      <c r="AI102" s="100"/>
      <c r="AJ102" s="96">
        <f t="shared" si="5"/>
        <v>0</v>
      </c>
      <c r="AK102" s="100"/>
      <c r="AL102" s="97">
        <f t="shared" si="6"/>
        <v>0</v>
      </c>
      <c r="AM102" s="98" t="s">
        <v>180</v>
      </c>
      <c r="AN102" s="91" t="s">
        <v>181</v>
      </c>
      <c r="AO102" s="61"/>
    </row>
    <row r="103" spans="2:41" ht="39.6" x14ac:dyDescent="0.25">
      <c r="B103" s="205"/>
      <c r="C103" s="205"/>
      <c r="D103" s="150"/>
      <c r="E103" s="81"/>
      <c r="F103" s="81"/>
      <c r="G103" s="153"/>
      <c r="H103" s="150"/>
      <c r="I103" s="153"/>
      <c r="J103" s="153"/>
      <c r="K103" s="153"/>
      <c r="L103" s="153"/>
      <c r="M103" s="153"/>
      <c r="N103" s="193"/>
      <c r="O103" s="142"/>
      <c r="P103" s="142"/>
      <c r="Q103" s="142"/>
      <c r="R103" s="142"/>
      <c r="S103" s="142"/>
      <c r="T103" s="75" t="s">
        <v>151</v>
      </c>
      <c r="U103" s="55">
        <v>0.1</v>
      </c>
      <c r="V103" s="55">
        <v>0</v>
      </c>
      <c r="W103" s="55"/>
      <c r="X103" s="55"/>
      <c r="Y103" s="55"/>
      <c r="Z103" s="81" t="s">
        <v>74</v>
      </c>
      <c r="AA103" s="75"/>
      <c r="AB103" s="75"/>
      <c r="AC103" s="150"/>
      <c r="AD103" s="150"/>
      <c r="AE103" s="79" t="s">
        <v>177</v>
      </c>
      <c r="AF103" s="81" t="s">
        <v>178</v>
      </c>
      <c r="AG103" s="65">
        <v>12300000</v>
      </c>
      <c r="AH103" s="82">
        <v>12300000</v>
      </c>
      <c r="AI103" s="82"/>
      <c r="AJ103" s="96">
        <f t="shared" si="5"/>
        <v>0</v>
      </c>
      <c r="AK103" s="82"/>
      <c r="AL103" s="97">
        <f t="shared" si="6"/>
        <v>0</v>
      </c>
      <c r="AM103" s="98" t="s">
        <v>180</v>
      </c>
      <c r="AN103" s="91" t="s">
        <v>181</v>
      </c>
      <c r="AO103" s="81"/>
    </row>
    <row r="104" spans="2:41" ht="92.4" x14ac:dyDescent="0.25">
      <c r="B104" s="205"/>
      <c r="C104" s="202"/>
      <c r="D104" s="150"/>
      <c r="E104" s="81"/>
      <c r="F104" s="81"/>
      <c r="G104" s="154"/>
      <c r="H104" s="151"/>
      <c r="I104" s="154"/>
      <c r="J104" s="154"/>
      <c r="K104" s="154"/>
      <c r="L104" s="154"/>
      <c r="M104" s="154"/>
      <c r="N104" s="158"/>
      <c r="O104" s="143"/>
      <c r="P104" s="143"/>
      <c r="Q104" s="143"/>
      <c r="R104" s="143"/>
      <c r="S104" s="143"/>
      <c r="T104" s="75" t="s">
        <v>152</v>
      </c>
      <c r="U104" s="55">
        <v>0.25</v>
      </c>
      <c r="V104" s="55">
        <v>9.0909090909090898E-2</v>
      </c>
      <c r="W104" s="55"/>
      <c r="X104" s="55"/>
      <c r="Y104" s="55"/>
      <c r="Z104" s="81" t="s">
        <v>74</v>
      </c>
      <c r="AA104" s="75" t="s">
        <v>204</v>
      </c>
      <c r="AB104" s="75" t="s">
        <v>191</v>
      </c>
      <c r="AC104" s="150"/>
      <c r="AD104" s="150"/>
      <c r="AE104" s="81" t="s">
        <v>176</v>
      </c>
      <c r="AF104" s="81" t="s">
        <v>161</v>
      </c>
      <c r="AG104" s="65">
        <v>375497803</v>
      </c>
      <c r="AH104" s="82">
        <f>314000000+61497803</f>
        <v>375497803</v>
      </c>
      <c r="AI104" s="82">
        <v>40000000</v>
      </c>
      <c r="AJ104" s="96">
        <f t="shared" si="5"/>
        <v>0.10652525708652415</v>
      </c>
      <c r="AK104" s="82">
        <v>40000000</v>
      </c>
      <c r="AL104" s="97">
        <f t="shared" si="6"/>
        <v>0.10652525708652415</v>
      </c>
      <c r="AM104" s="98" t="s">
        <v>180</v>
      </c>
      <c r="AN104" s="91" t="s">
        <v>181</v>
      </c>
      <c r="AO104" s="81"/>
    </row>
    <row r="105" spans="2:41" ht="79.2" x14ac:dyDescent="0.25">
      <c r="B105" s="202"/>
      <c r="C105" s="53" t="s">
        <v>65</v>
      </c>
      <c r="D105" s="151"/>
      <c r="E105" s="81"/>
      <c r="F105" s="81"/>
      <c r="G105" s="81" t="s">
        <v>68</v>
      </c>
      <c r="H105" s="55">
        <v>0.2</v>
      </c>
      <c r="I105" s="81" t="s">
        <v>69</v>
      </c>
      <c r="J105" s="81">
        <v>4</v>
      </c>
      <c r="K105" s="81">
        <v>4</v>
      </c>
      <c r="L105" s="81" t="s">
        <v>71</v>
      </c>
      <c r="M105" s="81">
        <v>1</v>
      </c>
      <c r="N105" s="125">
        <f>+V105*U105</f>
        <v>0</v>
      </c>
      <c r="O105" s="137">
        <f>+Y105*X105</f>
        <v>0</v>
      </c>
      <c r="P105" s="137"/>
      <c r="Q105" s="137"/>
      <c r="R105" s="137"/>
      <c r="S105" s="137">
        <f>+O105+P105+Q105+R105</f>
        <v>0</v>
      </c>
      <c r="T105" s="111" t="s">
        <v>153</v>
      </c>
      <c r="U105" s="55">
        <v>1</v>
      </c>
      <c r="V105" s="55">
        <v>0</v>
      </c>
      <c r="W105" s="55"/>
      <c r="X105" s="55"/>
      <c r="Y105" s="55"/>
      <c r="Z105" s="81" t="s">
        <v>119</v>
      </c>
      <c r="AA105" s="75"/>
      <c r="AB105" s="75"/>
      <c r="AC105" s="151"/>
      <c r="AD105" s="151"/>
      <c r="AE105" s="79" t="s">
        <v>177</v>
      </c>
      <c r="AF105" s="81" t="s">
        <v>178</v>
      </c>
      <c r="AG105" s="65">
        <v>25000000</v>
      </c>
      <c r="AH105" s="82">
        <v>25000000</v>
      </c>
      <c r="AI105" s="82">
        <v>0</v>
      </c>
      <c r="AJ105" s="109">
        <f t="shared" si="5"/>
        <v>0</v>
      </c>
      <c r="AK105" s="82"/>
      <c r="AL105" s="110">
        <f t="shared" si="6"/>
        <v>0</v>
      </c>
      <c r="AM105" s="98" t="s">
        <v>180</v>
      </c>
      <c r="AN105" s="91" t="s">
        <v>181</v>
      </c>
      <c r="AO105" s="81"/>
    </row>
    <row r="106" spans="2:41" x14ac:dyDescent="0.25">
      <c r="B106" s="268"/>
      <c r="C106" s="269"/>
      <c r="D106" s="268"/>
      <c r="E106" s="31"/>
      <c r="F106" s="268"/>
      <c r="G106" s="269"/>
      <c r="H106" s="269"/>
      <c r="I106" s="31"/>
      <c r="J106" s="269"/>
      <c r="K106" s="269"/>
      <c r="L106" s="31"/>
      <c r="M106" s="31"/>
      <c r="O106" s="31"/>
      <c r="P106" s="31"/>
      <c r="Q106" s="31"/>
      <c r="R106" s="31"/>
      <c r="S106" s="112">
        <f>+AVERAGE(S11:S105)</f>
        <v>7.3530303030303043E-2</v>
      </c>
      <c r="T106" s="269"/>
      <c r="U106" s="31"/>
      <c r="V106" s="269"/>
      <c r="W106" s="269"/>
      <c r="X106" s="269"/>
      <c r="Y106" s="269"/>
      <c r="Z106" s="31"/>
      <c r="AA106" s="269"/>
      <c r="AB106" s="269"/>
      <c r="AC106" s="269"/>
      <c r="AD106" s="269"/>
      <c r="AE106" s="269"/>
      <c r="AF106" s="270"/>
      <c r="AG106" s="271">
        <f>+SUM(AG11:AG105)</f>
        <v>2407199875</v>
      </c>
      <c r="AH106" s="272">
        <f>+SUM(AH11:AH105)</f>
        <v>4332199875</v>
      </c>
      <c r="AI106" s="272">
        <f>+SUM(AI11:AI105)</f>
        <v>435527500</v>
      </c>
      <c r="AJ106" s="273">
        <f>+AVERAGE(AJ11:AJ105)</f>
        <v>5.916823613704781E-2</v>
      </c>
      <c r="AK106" s="272">
        <f>+SUM(AK11:AK105)</f>
        <v>435527500</v>
      </c>
      <c r="AL106" s="274">
        <f>+AVERAGE(AL11:AL105)</f>
        <v>5.916823613704781E-2</v>
      </c>
      <c r="AM106" s="275"/>
      <c r="AN106" s="269"/>
      <c r="AO106" s="269"/>
    </row>
    <row r="107" spans="2:41" x14ac:dyDescent="0.25">
      <c r="AG107" s="119">
        <f>+AG106-39000000</f>
        <v>2368199875</v>
      </c>
      <c r="AJ107" s="71"/>
    </row>
    <row r="108" spans="2:41" x14ac:dyDescent="0.25">
      <c r="AH108" s="119"/>
      <c r="AJ108" s="71"/>
    </row>
    <row r="109" spans="2:41" x14ac:dyDescent="0.25">
      <c r="AJ109" s="71"/>
    </row>
    <row r="110" spans="2:41" x14ac:dyDescent="0.25">
      <c r="AJ110" s="71"/>
    </row>
    <row r="111" spans="2:41" x14ac:dyDescent="0.25">
      <c r="AJ111" s="71"/>
    </row>
    <row r="112" spans="2:41" x14ac:dyDescent="0.25">
      <c r="AJ112" s="71"/>
    </row>
    <row r="113" spans="36:36" x14ac:dyDescent="0.25">
      <c r="AJ113" s="71"/>
    </row>
    <row r="114" spans="36:36" x14ac:dyDescent="0.25">
      <c r="AJ114" s="71"/>
    </row>
  </sheetData>
  <autoFilter ref="A10:BJ105"/>
  <mergeCells count="387">
    <mergeCell ref="AA12:AA13"/>
    <mergeCell ref="AA15:AA16"/>
    <mergeCell ref="AA78:AA79"/>
    <mergeCell ref="AA85:AA86"/>
    <mergeCell ref="AB12:AB13"/>
    <mergeCell ref="AB15:AB16"/>
    <mergeCell ref="AB78:AB79"/>
    <mergeCell ref="AB85:AB86"/>
    <mergeCell ref="AB26:AB27"/>
    <mergeCell ref="AA26:AA27"/>
    <mergeCell ref="AA50:AA51"/>
    <mergeCell ref="AA75:AA76"/>
    <mergeCell ref="AA82:AA83"/>
    <mergeCell ref="U12:U13"/>
    <mergeCell ref="U15:U16"/>
    <mergeCell ref="U78:U79"/>
    <mergeCell ref="U85:U86"/>
    <mergeCell ref="V12:V13"/>
    <mergeCell ref="W12:W13"/>
    <mergeCell ref="X12:X13"/>
    <mergeCell ref="Y12:Y13"/>
    <mergeCell ref="V15:V16"/>
    <mergeCell ref="W15:W16"/>
    <mergeCell ref="X15:X16"/>
    <mergeCell ref="Y15:Y16"/>
    <mergeCell ref="V50:V51"/>
    <mergeCell ref="W50:W51"/>
    <mergeCell ref="X50:X51"/>
    <mergeCell ref="Y50:Y51"/>
    <mergeCell ref="V78:V79"/>
    <mergeCell ref="W78:W79"/>
    <mergeCell ref="X78:X79"/>
    <mergeCell ref="Y78:Y79"/>
    <mergeCell ref="V85:V86"/>
    <mergeCell ref="W85:W86"/>
    <mergeCell ref="X85:X86"/>
    <mergeCell ref="Y85:Y86"/>
    <mergeCell ref="AL95:AL100"/>
    <mergeCell ref="AJ50:AJ51"/>
    <mergeCell ref="AL50:AL51"/>
    <mergeCell ref="AK67:AK69"/>
    <mergeCell ref="AJ67:AJ69"/>
    <mergeCell ref="AL67:AL69"/>
    <mergeCell ref="AJ82:AJ83"/>
    <mergeCell ref="AL82:AL83"/>
    <mergeCell ref="AL87:AL88"/>
    <mergeCell ref="AJ87:AJ88"/>
    <mergeCell ref="AL90:AL92"/>
    <mergeCell ref="AJ90:AJ92"/>
    <mergeCell ref="AK95:AK100"/>
    <mergeCell ref="AA90:AA92"/>
    <mergeCell ref="AB50:AB51"/>
    <mergeCell ref="AB75:AB76"/>
    <mergeCell ref="AB82:AB83"/>
    <mergeCell ref="AF87:AF88"/>
    <mergeCell ref="AE95:AE100"/>
    <mergeCell ref="AF95:AF100"/>
    <mergeCell ref="AH95:AH100"/>
    <mergeCell ref="AC61:AC92"/>
    <mergeCell ref="AD61:AD92"/>
    <mergeCell ref="AE87:AE88"/>
    <mergeCell ref="AE67:AE69"/>
    <mergeCell ref="AF67:AF69"/>
    <mergeCell ref="AH67:AH69"/>
    <mergeCell ref="AG95:AG100"/>
    <mergeCell ref="L5:L7"/>
    <mergeCell ref="M5:S5"/>
    <mergeCell ref="I87:I88"/>
    <mergeCell ref="J87:J88"/>
    <mergeCell ref="K87:K88"/>
    <mergeCell ref="L87:L88"/>
    <mergeCell ref="M90:M92"/>
    <mergeCell ref="M93:M94"/>
    <mergeCell ref="M95:M104"/>
    <mergeCell ref="M11:M18"/>
    <mergeCell ref="M20:M24"/>
    <mergeCell ref="M26:M27"/>
    <mergeCell ref="M30:M47"/>
    <mergeCell ref="M48:M60"/>
    <mergeCell ref="O30:O47"/>
    <mergeCell ref="L66:L83"/>
    <mergeCell ref="J85:J86"/>
    <mergeCell ref="K85:K86"/>
    <mergeCell ref="L85:L86"/>
    <mergeCell ref="I85:I86"/>
    <mergeCell ref="N11:N18"/>
    <mergeCell ref="O11:O18"/>
    <mergeCell ref="S11:S18"/>
    <mergeCell ref="N20:N24"/>
    <mergeCell ref="AO5:AO7"/>
    <mergeCell ref="M6:M7"/>
    <mergeCell ref="N6:N7"/>
    <mergeCell ref="O6:O7"/>
    <mergeCell ref="S6:S7"/>
    <mergeCell ref="AC6:AC7"/>
    <mergeCell ref="T5:T7"/>
    <mergeCell ref="U5:U7"/>
    <mergeCell ref="V5:Y6"/>
    <mergeCell ref="Z5:Z7"/>
    <mergeCell ref="AA5:AA7"/>
    <mergeCell ref="AB5:AB7"/>
    <mergeCell ref="AC5:AD5"/>
    <mergeCell ref="AE5:AL5"/>
    <mergeCell ref="AL6:AL7"/>
    <mergeCell ref="AD6:AD7"/>
    <mergeCell ref="AE6:AE7"/>
    <mergeCell ref="AF6:AF7"/>
    <mergeCell ref="AG6:AG7"/>
    <mergeCell ref="AH6:AH7"/>
    <mergeCell ref="AI6:AI7"/>
    <mergeCell ref="AK6:AK7"/>
    <mergeCell ref="AJ6:AJ7"/>
    <mergeCell ref="P6:P7"/>
    <mergeCell ref="D11:D19"/>
    <mergeCell ref="E11:E18"/>
    <mergeCell ref="F11:F18"/>
    <mergeCell ref="G11:G18"/>
    <mergeCell ref="C11:C19"/>
    <mergeCell ref="B11:B105"/>
    <mergeCell ref="G5:G7"/>
    <mergeCell ref="AM5:AM7"/>
    <mergeCell ref="AN5:AN7"/>
    <mergeCell ref="B5:B7"/>
    <mergeCell ref="C5:C7"/>
    <mergeCell ref="D5:D7"/>
    <mergeCell ref="E5:E7"/>
    <mergeCell ref="F5:F7"/>
    <mergeCell ref="H5:H7"/>
    <mergeCell ref="AI95:AI100"/>
    <mergeCell ref="AJ95:AJ100"/>
    <mergeCell ref="AC93:AC105"/>
    <mergeCell ref="AB90:AB92"/>
    <mergeCell ref="AD93:AD105"/>
    <mergeCell ref="AB87:AB88"/>
    <mergeCell ref="I5:I7"/>
    <mergeCell ref="J5:J7"/>
    <mergeCell ref="K5:K7"/>
    <mergeCell ref="C28:C29"/>
    <mergeCell ref="D28:D60"/>
    <mergeCell ref="G28:G29"/>
    <mergeCell ref="C30:C47"/>
    <mergeCell ref="G30:G47"/>
    <mergeCell ref="C48:C60"/>
    <mergeCell ref="G48:G60"/>
    <mergeCell ref="C20:C24"/>
    <mergeCell ref="D20:D27"/>
    <mergeCell ref="G20:G24"/>
    <mergeCell ref="C26:C27"/>
    <mergeCell ref="G26:G27"/>
    <mergeCell ref="C93:C94"/>
    <mergeCell ref="D93:D105"/>
    <mergeCell ref="G93:G94"/>
    <mergeCell ref="C95:C104"/>
    <mergeCell ref="G95:G104"/>
    <mergeCell ref="D61:D92"/>
    <mergeCell ref="C66:C83"/>
    <mergeCell ref="G66:G83"/>
    <mergeCell ref="C87:C88"/>
    <mergeCell ref="G87:G88"/>
    <mergeCell ref="C90:C92"/>
    <mergeCell ref="G90:G92"/>
    <mergeCell ref="G85:G86"/>
    <mergeCell ref="C85:C86"/>
    <mergeCell ref="H20:H24"/>
    <mergeCell ref="I20:I24"/>
    <mergeCell ref="J20:J24"/>
    <mergeCell ref="K20:K24"/>
    <mergeCell ref="L20:L24"/>
    <mergeCell ref="H11:H18"/>
    <mergeCell ref="I11:I18"/>
    <mergeCell ref="J11:J18"/>
    <mergeCell ref="K11:K18"/>
    <mergeCell ref="L11:L18"/>
    <mergeCell ref="H85:H86"/>
    <mergeCell ref="H26:H27"/>
    <mergeCell ref="I26:I27"/>
    <mergeCell ref="J26:J27"/>
    <mergeCell ref="K26:K27"/>
    <mergeCell ref="L26:L27"/>
    <mergeCell ref="H95:H104"/>
    <mergeCell ref="I95:I104"/>
    <mergeCell ref="J95:J104"/>
    <mergeCell ref="K95:K104"/>
    <mergeCell ref="L95:L104"/>
    <mergeCell ref="H93:H94"/>
    <mergeCell ref="I93:I94"/>
    <mergeCell ref="J93:J94"/>
    <mergeCell ref="K93:K94"/>
    <mergeCell ref="L93:L94"/>
    <mergeCell ref="H90:H92"/>
    <mergeCell ref="I90:I92"/>
    <mergeCell ref="J90:J92"/>
    <mergeCell ref="K90:K92"/>
    <mergeCell ref="L90:L92"/>
    <mergeCell ref="H87:H88"/>
    <mergeCell ref="H28:H29"/>
    <mergeCell ref="I28:I29"/>
    <mergeCell ref="O20:O24"/>
    <mergeCell ref="S20:S24"/>
    <mergeCell ref="M66:M83"/>
    <mergeCell ref="M87:M88"/>
    <mergeCell ref="N48:N60"/>
    <mergeCell ref="O48:O60"/>
    <mergeCell ref="S48:S60"/>
    <mergeCell ref="N66:N83"/>
    <mergeCell ref="O66:O83"/>
    <mergeCell ref="S66:S83"/>
    <mergeCell ref="N26:N27"/>
    <mergeCell ref="O26:O27"/>
    <mergeCell ref="S26:S27"/>
    <mergeCell ref="N30:N47"/>
    <mergeCell ref="O28:O29"/>
    <mergeCell ref="S28:S29"/>
    <mergeCell ref="S30:S47"/>
    <mergeCell ref="N85:N86"/>
    <mergeCell ref="O85:O86"/>
    <mergeCell ref="M85:M86"/>
    <mergeCell ref="Q30:Q47"/>
    <mergeCell ref="R30:R47"/>
    <mergeCell ref="P48:P60"/>
    <mergeCell ref="Q48:Q60"/>
    <mergeCell ref="N95:N104"/>
    <mergeCell ref="O95:O104"/>
    <mergeCell ref="S95:S104"/>
    <mergeCell ref="N87:N88"/>
    <mergeCell ref="O87:O88"/>
    <mergeCell ref="S87:S88"/>
    <mergeCell ref="N90:N92"/>
    <mergeCell ref="O90:O92"/>
    <mergeCell ref="S90:S92"/>
    <mergeCell ref="N93:N94"/>
    <mergeCell ref="O93:O94"/>
    <mergeCell ref="S93:S94"/>
    <mergeCell ref="P90:P92"/>
    <mergeCell ref="Q90:Q92"/>
    <mergeCell ref="R90:R92"/>
    <mergeCell ref="P93:P94"/>
    <mergeCell ref="Q93:Q94"/>
    <mergeCell ref="R93:R94"/>
    <mergeCell ref="P95:P104"/>
    <mergeCell ref="Q95:Q104"/>
    <mergeCell ref="R95:R104"/>
    <mergeCell ref="W26:W27"/>
    <mergeCell ref="X26:X27"/>
    <mergeCell ref="X87:X88"/>
    <mergeCell ref="Y87:Y88"/>
    <mergeCell ref="Z87:Z88"/>
    <mergeCell ref="T90:T92"/>
    <mergeCell ref="U90:U92"/>
    <mergeCell ref="V90:V92"/>
    <mergeCell ref="W90:W92"/>
    <mergeCell ref="X90:X92"/>
    <mergeCell ref="Y90:Y92"/>
    <mergeCell ref="Z90:Z92"/>
    <mergeCell ref="T87:T88"/>
    <mergeCell ref="U87:U88"/>
    <mergeCell ref="V87:V88"/>
    <mergeCell ref="W87:W88"/>
    <mergeCell ref="Z78:Z79"/>
    <mergeCell ref="Z85:Z86"/>
    <mergeCell ref="Z26:Z27"/>
    <mergeCell ref="Z12:Z13"/>
    <mergeCell ref="Z15:Z16"/>
    <mergeCell ref="T85:T86"/>
    <mergeCell ref="T15:T16"/>
    <mergeCell ref="X75:X76"/>
    <mergeCell ref="Y75:Y76"/>
    <mergeCell ref="Z75:Z76"/>
    <mergeCell ref="T82:T83"/>
    <mergeCell ref="U82:U83"/>
    <mergeCell ref="V82:V83"/>
    <mergeCell ref="W82:W83"/>
    <mergeCell ref="X82:X83"/>
    <mergeCell ref="Y82:Y83"/>
    <mergeCell ref="Z82:Z83"/>
    <mergeCell ref="T75:T76"/>
    <mergeCell ref="U75:U76"/>
    <mergeCell ref="V75:V76"/>
    <mergeCell ref="W75:W76"/>
    <mergeCell ref="T50:T51"/>
    <mergeCell ref="U50:U51"/>
    <mergeCell ref="Z50:Z51"/>
    <mergeCell ref="T26:T27"/>
    <mergeCell ref="U26:U27"/>
    <mergeCell ref="V26:V27"/>
    <mergeCell ref="AC11:AC19"/>
    <mergeCell ref="AD11:AD19"/>
    <mergeCell ref="AC20:AC27"/>
    <mergeCell ref="AD20:AD27"/>
    <mergeCell ref="AC28:AC60"/>
    <mergeCell ref="AD28:AD60"/>
    <mergeCell ref="AE38:AE47"/>
    <mergeCell ref="AE30:AE37"/>
    <mergeCell ref="AJ38:AJ47"/>
    <mergeCell ref="T12:T13"/>
    <mergeCell ref="AO26:AO27"/>
    <mergeCell ref="AO50:AO51"/>
    <mergeCell ref="AO75:AO76"/>
    <mergeCell ref="AE90:AE92"/>
    <mergeCell ref="AF90:AF92"/>
    <mergeCell ref="AG90:AG92"/>
    <mergeCell ref="AH90:AH92"/>
    <mergeCell ref="AI90:AI92"/>
    <mergeCell ref="AK90:AK92"/>
    <mergeCell ref="AK82:AK83"/>
    <mergeCell ref="AG87:AG88"/>
    <mergeCell ref="AH87:AH88"/>
    <mergeCell ref="AI87:AI88"/>
    <mergeCell ref="AK87:AK88"/>
    <mergeCell ref="AE82:AE83"/>
    <mergeCell ref="AF82:AF83"/>
    <mergeCell ref="AG82:AG83"/>
    <mergeCell ref="AH82:AH83"/>
    <mergeCell ref="AI82:AI83"/>
    <mergeCell ref="AO82:AO83"/>
    <mergeCell ref="AO87:AO88"/>
    <mergeCell ref="AO90:AO92"/>
    <mergeCell ref="Y26:Y27"/>
    <mergeCell ref="AO97:AO99"/>
    <mergeCell ref="S85:S86"/>
    <mergeCell ref="AL30:AL37"/>
    <mergeCell ref="AL38:AL47"/>
    <mergeCell ref="AK30:AK37"/>
    <mergeCell ref="AK38:AK47"/>
    <mergeCell ref="T78:T79"/>
    <mergeCell ref="AE50:AE51"/>
    <mergeCell ref="AF50:AF51"/>
    <mergeCell ref="AG50:AG51"/>
    <mergeCell ref="AH50:AH51"/>
    <mergeCell ref="AI50:AI51"/>
    <mergeCell ref="AF30:AF37"/>
    <mergeCell ref="AF38:AF47"/>
    <mergeCell ref="AG30:AG37"/>
    <mergeCell ref="AG38:AG47"/>
    <mergeCell ref="AH30:AH37"/>
    <mergeCell ref="AH38:AH47"/>
    <mergeCell ref="AI30:AI37"/>
    <mergeCell ref="AI38:AI47"/>
    <mergeCell ref="AI67:AI69"/>
    <mergeCell ref="AJ30:AJ37"/>
    <mergeCell ref="AK50:AK51"/>
    <mergeCell ref="AA87:AA88"/>
    <mergeCell ref="H66:H83"/>
    <mergeCell ref="I66:I83"/>
    <mergeCell ref="J66:J83"/>
    <mergeCell ref="K66:K83"/>
    <mergeCell ref="AG67:AG69"/>
    <mergeCell ref="J28:J29"/>
    <mergeCell ref="K28:K29"/>
    <mergeCell ref="L28:L29"/>
    <mergeCell ref="M28:M29"/>
    <mergeCell ref="N28:N29"/>
    <mergeCell ref="H48:H60"/>
    <mergeCell ref="I48:I60"/>
    <mergeCell ref="J48:J60"/>
    <mergeCell ref="K48:K60"/>
    <mergeCell ref="L48:L60"/>
    <mergeCell ref="H30:H47"/>
    <mergeCell ref="I30:I47"/>
    <mergeCell ref="J30:J47"/>
    <mergeCell ref="K30:K47"/>
    <mergeCell ref="L30:L47"/>
    <mergeCell ref="P28:P29"/>
    <mergeCell ref="Q28:Q29"/>
    <mergeCell ref="R28:R29"/>
    <mergeCell ref="P30:P47"/>
    <mergeCell ref="Q6:Q7"/>
    <mergeCell ref="R6:R7"/>
    <mergeCell ref="R11:R18"/>
    <mergeCell ref="Q11:Q18"/>
    <mergeCell ref="P11:P18"/>
    <mergeCell ref="P20:P24"/>
    <mergeCell ref="Q20:Q24"/>
    <mergeCell ref="R20:R24"/>
    <mergeCell ref="P26:P27"/>
    <mergeCell ref="Q26:Q27"/>
    <mergeCell ref="R26:R27"/>
    <mergeCell ref="R48:R60"/>
    <mergeCell ref="P66:P83"/>
    <mergeCell ref="Q66:Q83"/>
    <mergeCell ref="R66:R83"/>
    <mergeCell ref="P85:P86"/>
    <mergeCell ref="Q85:Q86"/>
    <mergeCell ref="R85:R86"/>
    <mergeCell ref="P87:P88"/>
    <mergeCell ref="Q87:Q88"/>
    <mergeCell ref="R87:R88"/>
  </mergeCells>
  <pageMargins left="0.7" right="0.7" top="0.75" bottom="0.75" header="0.3" footer="0.3"/>
  <pageSetup paperSize="5" scale="4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PLAN DE ACCIÓN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LOS ANGELES BURGOS</dc:creator>
  <cp:lastModifiedBy>JUAN FELIPE SALCEDO</cp:lastModifiedBy>
  <cp:lastPrinted>2021-01-06T17:35:07Z</cp:lastPrinted>
  <dcterms:created xsi:type="dcterms:W3CDTF">2020-06-24T20:15:16Z</dcterms:created>
  <dcterms:modified xsi:type="dcterms:W3CDTF">2021-05-14T16:01:54Z</dcterms:modified>
</cp:coreProperties>
</file>