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805"/>
  </bookViews>
  <sheets>
    <sheet name="PA- 2020 IMCY" sheetId="1" r:id="rId1"/>
  </sheets>
  <externalReferences>
    <externalReference r:id="rId2"/>
  </externalReferences>
  <definedNames>
    <definedName name="_xlnm._FilterDatabase" localSheetId="0" hidden="1">'PA- 2020 IMCY'!$A$8:$BJ$95</definedName>
    <definedName name="Conceptos_MOD" localSheetId="0">[1]Gastos_Inversión_2012!#REF!</definedName>
    <definedName name="Conceptos_MOD">[1]Gastos_Inversión_2012!#REF!</definedName>
    <definedName name="ESTRATREGICOS" localSheetId="0">#REF!</definedName>
    <definedName name="ESTRATREGICOS">#REF!</definedName>
    <definedName name="MUNICIPIOS_CHIP" localSheetId="0">#REF!</definedName>
    <definedName name="MUNICIPIOS_CHIP">#REF!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1" l="1"/>
  <c r="R9" i="1" s="1"/>
  <c r="V40" i="1"/>
  <c r="V44" i="1"/>
  <c r="V47" i="1"/>
  <c r="V56" i="1"/>
  <c r="V64" i="1"/>
  <c r="V83" i="1"/>
  <c r="V81" i="1"/>
  <c r="Q81" i="1" s="1"/>
  <c r="R81" i="1" s="1"/>
  <c r="V86" i="1"/>
  <c r="Q83" i="1" s="1"/>
  <c r="R83" i="1" s="1"/>
  <c r="Q93" i="1"/>
  <c r="R93" i="1" s="1"/>
  <c r="Q78" i="1"/>
  <c r="R78" i="1" s="1"/>
  <c r="Q75" i="1"/>
  <c r="Q74" i="1"/>
  <c r="R74" i="1" s="1"/>
  <c r="Q73" i="1"/>
  <c r="R73" i="1" s="1"/>
  <c r="Q53" i="1"/>
  <c r="R53" i="1" s="1"/>
  <c r="Q52" i="1"/>
  <c r="R52" i="1" s="1"/>
  <c r="Q51" i="1"/>
  <c r="R51" i="1" s="1"/>
  <c r="Q22" i="1"/>
  <c r="Q21" i="1"/>
  <c r="R21" i="1" s="1"/>
  <c r="Q19" i="1"/>
  <c r="R19" i="1" s="1"/>
  <c r="Q18" i="1"/>
  <c r="R18" i="1" s="1"/>
  <c r="Q16" i="1"/>
  <c r="R16" i="1" s="1"/>
  <c r="Q15" i="1"/>
  <c r="R15" i="1" s="1"/>
  <c r="R75" i="1"/>
  <c r="Q56" i="1" l="1"/>
  <c r="R56" i="1" s="1"/>
  <c r="Q40" i="1"/>
  <c r="R40" i="1" s="1"/>
  <c r="AK94" i="1"/>
  <c r="AL81" i="1" l="1"/>
  <c r="AL21" i="1"/>
  <c r="AL16" i="1"/>
  <c r="AL9" i="1"/>
  <c r="AJ56" i="1"/>
  <c r="AJ52" i="1"/>
  <c r="AJ94" i="1" l="1"/>
  <c r="AL51" i="1"/>
  <c r="AL95" i="1" s="1"/>
  <c r="R94" i="1" l="1"/>
  <c r="U86" i="1"/>
  <c r="O93" i="1" l="1"/>
  <c r="P93" i="1" s="1"/>
  <c r="N93" i="1"/>
  <c r="U83" i="1"/>
  <c r="O83" i="1" s="1"/>
  <c r="P83" i="1" s="1"/>
  <c r="U81" i="1"/>
  <c r="N81" i="1" s="1"/>
  <c r="O78" i="1"/>
  <c r="P78" i="1" s="1"/>
  <c r="N78" i="1"/>
  <c r="O75" i="1"/>
  <c r="P75" i="1" s="1"/>
  <c r="N75" i="1"/>
  <c r="N83" i="1" l="1"/>
  <c r="O81" i="1"/>
  <c r="P81" i="1" s="1"/>
  <c r="N74" i="1"/>
  <c r="O74" i="1"/>
  <c r="P74" i="1" s="1"/>
  <c r="O73" i="1"/>
  <c r="P73" i="1" s="1"/>
  <c r="N73" i="1"/>
  <c r="U64" i="1"/>
  <c r="U56" i="1"/>
  <c r="O53" i="1"/>
  <c r="P53" i="1" s="1"/>
  <c r="N53" i="1"/>
  <c r="O52" i="1"/>
  <c r="P52" i="1" s="1"/>
  <c r="N52" i="1"/>
  <c r="O51" i="1"/>
  <c r="P51" i="1" s="1"/>
  <c r="N51" i="1"/>
  <c r="U47" i="1"/>
  <c r="U44" i="1"/>
  <c r="U40" i="1"/>
  <c r="O22" i="1"/>
  <c r="N22" i="1"/>
  <c r="O21" i="1"/>
  <c r="P21" i="1" s="1"/>
  <c r="N21" i="1"/>
  <c r="O19" i="1"/>
  <c r="P19" i="1" s="1"/>
  <c r="N19" i="1"/>
  <c r="O18" i="1"/>
  <c r="P18" i="1" s="1"/>
  <c r="N18" i="1"/>
  <c r="N16" i="1"/>
  <c r="O16" i="1"/>
  <c r="P16" i="1" s="1"/>
  <c r="O15" i="1"/>
  <c r="P15" i="1" s="1"/>
  <c r="N15" i="1"/>
  <c r="O9" i="1"/>
  <c r="P9" i="1" s="1"/>
  <c r="N9" i="1"/>
  <c r="O56" i="1" l="1"/>
  <c r="P56" i="1" s="1"/>
  <c r="N56" i="1"/>
  <c r="O40" i="1"/>
  <c r="P40" i="1" s="1"/>
  <c r="N40" i="1"/>
  <c r="AF95" i="1"/>
  <c r="AI81" i="1"/>
  <c r="AF65" i="1"/>
  <c r="AG52" i="1"/>
  <c r="AI51" i="1"/>
  <c r="AH22" i="1"/>
  <c r="AH95" i="1" s="1"/>
  <c r="AI16" i="1"/>
  <c r="AG13" i="1"/>
  <c r="AG95" i="1" s="1"/>
  <c r="AI9" i="1"/>
  <c r="P94" i="1" l="1"/>
  <c r="AI21" i="1"/>
  <c r="AI95" i="1" s="1"/>
</calcChain>
</file>

<file path=xl/comments1.xml><?xml version="1.0" encoding="utf-8"?>
<comments xmlns="http://schemas.openxmlformats.org/spreadsheetml/2006/main">
  <authors>
    <author>JUAN FELIPE SALCEDO</author>
  </authors>
  <commentList>
    <comment ref="AD6" authorId="0">
      <text>
        <r>
          <rPr>
            <b/>
            <sz val="9"/>
            <color indexed="81"/>
            <rFont val="Tahoma"/>
            <family val="2"/>
          </rPr>
          <t>JUAN FELIPE SALCEDO:</t>
        </r>
        <r>
          <rPr>
            <sz val="9"/>
            <color indexed="81"/>
            <rFont val="Tahoma"/>
            <family val="2"/>
          </rPr>
          <t xml:space="preserve">
codigo IMCY o de hacienda</t>
        </r>
      </text>
    </comment>
    <comment ref="AF6" authorId="0">
      <text>
        <r>
          <rPr>
            <b/>
            <sz val="9"/>
            <color indexed="81"/>
            <rFont val="Tahoma"/>
            <family val="2"/>
          </rPr>
          <t>JUAN FELIPE SALCEDO:</t>
        </r>
        <r>
          <rPr>
            <sz val="9"/>
            <color indexed="81"/>
            <rFont val="Tahoma"/>
            <family val="2"/>
          </rPr>
          <t xml:space="preserve">
apropiacion por actividad o meta
</t>
        </r>
      </text>
    </comment>
  </commentList>
</comments>
</file>

<file path=xl/sharedStrings.xml><?xml version="1.0" encoding="utf-8"?>
<sst xmlns="http://schemas.openxmlformats.org/spreadsheetml/2006/main" count="546" uniqueCount="311">
  <si>
    <t>VIGENCIA:</t>
  </si>
  <si>
    <t>PLAN DE ACCION DEL SECTOR:</t>
  </si>
  <si>
    <t>CULTURA</t>
  </si>
  <si>
    <t>EJE</t>
  </si>
  <si>
    <t>PROGRAMA</t>
  </si>
  <si>
    <t>Pond %</t>
  </si>
  <si>
    <t xml:space="preserve">SUBPROGRAMA </t>
  </si>
  <si>
    <t>INDICADOR</t>
  </si>
  <si>
    <t>Unidad de Medición</t>
  </si>
  <si>
    <t xml:space="preserve">Línea Base </t>
  </si>
  <si>
    <t>Meta Plan</t>
  </si>
  <si>
    <t>TIPO DE META Incremento, Reducción o Mantenimiento</t>
  </si>
  <si>
    <t>PROGRAMACIÓN/EJECUCIÓN</t>
  </si>
  <si>
    <t>PROGRAMACION META</t>
  </si>
  <si>
    <t>AVANCE TRIMESTRAL DE ACTIVIDAD</t>
  </si>
  <si>
    <t>FECHA TERMINACIÓN DE LA ACTIVIDAD</t>
  </si>
  <si>
    <t xml:space="preserve">DESCRIPCIÓN DE EJECUCÍON </t>
  </si>
  <si>
    <t>MEDIOS DE VERIFICACIÓN</t>
  </si>
  <si>
    <t>PROYECTO</t>
  </si>
  <si>
    <t>RECURSOS</t>
  </si>
  <si>
    <t xml:space="preserve">SECRETARIA RESPONSABLE </t>
  </si>
  <si>
    <t>FUNCIONARIO (S) RESPONSABLE (S)</t>
  </si>
  <si>
    <t>OBSERVACIONES</t>
  </si>
  <si>
    <t>CANTIDAD PROGRAMADA 2020</t>
  </si>
  <si>
    <t>AVANCE REAL 2020</t>
  </si>
  <si>
    <t>% DE EJECUCION TOTAL</t>
  </si>
  <si>
    <t>NOMBRE DE PROYECTO</t>
  </si>
  <si>
    <t>VIABILIADAD</t>
  </si>
  <si>
    <t>CODIGO</t>
  </si>
  <si>
    <t>NOMBRE</t>
  </si>
  <si>
    <t>APROPIACION INICIAL</t>
  </si>
  <si>
    <t>APROPIACION DEFINITIVA TRIM I</t>
  </si>
  <si>
    <t>EJECUCIÓN TRIM I</t>
  </si>
  <si>
    <t>%</t>
  </si>
  <si>
    <t>Trim I</t>
  </si>
  <si>
    <t>Trim II</t>
  </si>
  <si>
    <t>Trim III</t>
  </si>
  <si>
    <t>Trim IV</t>
  </si>
  <si>
    <t>FILTROS</t>
  </si>
  <si>
    <t>YUMBO EDUCADO</t>
  </si>
  <si>
    <t>Creemos en la infraestructura artística y cultural de Yumbo</t>
  </si>
  <si>
    <t>Número de equipamientos artísticos y culturales, mejorados y dotados.</t>
  </si>
  <si>
    <t>Número</t>
  </si>
  <si>
    <t>MM</t>
  </si>
  <si>
    <t>Realizar 3 mantenimientos al sistema de aires acondicionados del Instituto</t>
  </si>
  <si>
    <t xml:space="preserve">Noviembre </t>
  </si>
  <si>
    <t>Mantenimineto, mejoramiento y construccion de la infraestructura artistica y cultural en el Municipio de Yumbo, Valle del Cauca</t>
  </si>
  <si>
    <t>2015-768920063-12
2015-768920063-13</t>
  </si>
  <si>
    <t>7.02.02.05.05.02</t>
  </si>
  <si>
    <t>EST.Construccion,Mantenimiento y Adecuacion de Infraestructura y Cultura.</t>
  </si>
  <si>
    <t>IMCY</t>
  </si>
  <si>
    <t>Pablo Daniel Patiño Quijano</t>
  </si>
  <si>
    <t xml:space="preserve">2. Cubrir el 100% de las mejoras necesarias requeridas por el Instituto para su funcionalidad (daños ocasionales y reparaciones locativas necesarias no programadas) </t>
  </si>
  <si>
    <t>Diciembre</t>
  </si>
  <si>
    <t>7.02.02.05.05.01</t>
  </si>
  <si>
    <t>RP.Construccion,Mantenimiento y Adecuacion de Infraestructura Artistica Cultural-Otras Bibliotecas</t>
  </si>
  <si>
    <t>Adecuar 2 espacio de formación Artística .</t>
  </si>
  <si>
    <t>7.02.02.05.05.04</t>
  </si>
  <si>
    <t>SGP.SDO/2019 Construccion,mantenimiento y Adecuacicion de infraestructura artistica c ultural-Otras Bibliotecas</t>
  </si>
  <si>
    <t>7.02.02.05.05.05</t>
  </si>
  <si>
    <t>SGPPG..SDO/2019 Construccion,mantenimiento y Adecuacicion de infraestructura artistica c ultural-Otras Bibliotecas</t>
  </si>
  <si>
    <t>Mejorar la vigilancia y monitoreo de la entidad mediante camaras de seguridad.</t>
  </si>
  <si>
    <t>7.02.02.05.05.03</t>
  </si>
  <si>
    <t>RP.SDO/2019 Construccion,mantenimiento y Adecuacion de Infraestructura Artistica Cultural-Otras Bibliotecas</t>
  </si>
  <si>
    <t>Número de equipamientos artísticos y culturales, construidos.</t>
  </si>
  <si>
    <t>MI</t>
  </si>
  <si>
    <t>Adecuar  la Infraestructura artistica, cultural y bibliotecaria ubicada en la Institucion educativa jhon f Kennedy de la comuna 4 del municpio de Yumbo</t>
  </si>
  <si>
    <t>2015-768920063-14</t>
  </si>
  <si>
    <t>Creemos en un territorio de conservación y salvaguardia del patrimonio cultural de Yumbo</t>
  </si>
  <si>
    <t>Jornadas de Promoción del Patrimonio material e inmaterial, desarrolladas.</t>
  </si>
  <si>
    <t>Desarrollar 1 actividad para la celebracion del mes del patrimonio. " 4ta Feria del patrimonio Yumbo"</t>
  </si>
  <si>
    <t>Septiembre</t>
  </si>
  <si>
    <t>Recuperacion de la identidad cultural y la memoria historica del municipio de Yumbo, Valle del Cauca.</t>
  </si>
  <si>
    <t>2015-768920057- 9
2015-768920057-10</t>
  </si>
  <si>
    <t>7.02.02.05.03.02</t>
  </si>
  <si>
    <t>EST.Implementacion del Programa Proteccion Patrimonio Cultural</t>
  </si>
  <si>
    <t>Realizar 1 actividad de conmemoracion del 7 agosto.</t>
  </si>
  <si>
    <t>Agosto</t>
  </si>
  <si>
    <t>Número de Instituciones educativas públicas, con socialización de la Ley de gestión, protección y salvaguarda del patrimonio cultural.</t>
  </si>
  <si>
    <t>7.02.02.05.03.01</t>
  </si>
  <si>
    <t>RP.Implementacion del Programa Proteccion Patrimonio Cultural</t>
  </si>
  <si>
    <t>Realizar 5 Procesos de capacitacion  sobre el patrimonio Cultural del Municipio de Yumbo con enfoque poblacional.</t>
  </si>
  <si>
    <t>Número de procesos de formación patrimonial, desarrollados.</t>
  </si>
  <si>
    <t>Dicimebre</t>
  </si>
  <si>
    <t>7.02.02.05.03.03</t>
  </si>
  <si>
    <t>RP.SDO/2019 Implementacin del Programa Proteccion Patrimonio Cultural</t>
  </si>
  <si>
    <t>Creemos en la formación y capacitación artística y cultural de los Yumbeños</t>
  </si>
  <si>
    <t xml:space="preserve">Número de programas de formación técnica laboral de la escuela de artes integradas, creados. </t>
  </si>
  <si>
    <t xml:space="preserve">Brindar apoyo institucional en el fortalecimiento y desarrollo de la formación tecnica laboral en interprentacion instrumental de la escuela de artes integradas. </t>
  </si>
  <si>
    <t>Fortalecimiento de los procesos de formacion y capacitacion artistica y cultural en el Municipio de Yumbo, Valle del Cauca.</t>
  </si>
  <si>
    <t>2015-768920050-11</t>
  </si>
  <si>
    <t>7.02.02.05.02.01</t>
  </si>
  <si>
    <t>RP.Mantenimiento del Programa,Capacitacion e Investigacion Artistica y Cultural</t>
  </si>
  <si>
    <t xml:space="preserve">Número de talleres de formación artística, desarrollados. </t>
  </si>
  <si>
    <t>1. Desarrollar 2 Talleres anuales de guitarra</t>
  </si>
  <si>
    <t>2. Desarrollar 2 Talleres anuales de bajo</t>
  </si>
  <si>
    <t>3. Desarrollar 2 Talleres anuales de danza moderna</t>
  </si>
  <si>
    <t>4. Desarrollar 2 Talleres anuales de danza folclorica</t>
  </si>
  <si>
    <t>5. Desarrollar 2 Talleres anuales de preballet</t>
  </si>
  <si>
    <t>6. Desarrollar 2 Talleres anuales de percucion antillana</t>
  </si>
  <si>
    <t>7. Desarrollar 2 Talleres anuales de flauta</t>
  </si>
  <si>
    <t>8. Desarrollar 2 Talleres anuales de teatro</t>
  </si>
  <si>
    <t>9. Desarrollar 2 Talleres anuales de organeta</t>
  </si>
  <si>
    <t>10. Desarrollar 2 Talleres anuales de dibujo y pintura</t>
  </si>
  <si>
    <t>11. Desarrollar 2 Talleres anuales de violin</t>
  </si>
  <si>
    <t>12. Desarrollar 2 Talleres anuales de tecnica vocal</t>
  </si>
  <si>
    <t>13. Desarrollar 2 Talleres anuales de trompeta</t>
  </si>
  <si>
    <t>14. Desarrollar 2 Talleres anuales de saxofon</t>
  </si>
  <si>
    <t>15. Desarrollar 2 Talleres anuales de clarinete</t>
  </si>
  <si>
    <t>16. Desarrollar 2 Talleres anuales de bateria</t>
  </si>
  <si>
    <t>17. Desarrollar 2 Talleres anuales de manualidades</t>
  </si>
  <si>
    <t>18. Desarrollar 2 Talleres anuales de percucion folclorica</t>
  </si>
  <si>
    <t xml:space="preserve">Número de procesos de fortalecimiento y promoción artística y cultural, implementados. </t>
  </si>
  <si>
    <t>1, Desarrollar el 100% del procesos de fortalecimiento formativo mediante seguimiento y control.</t>
  </si>
  <si>
    <t>7.02.02.05.02.02</t>
  </si>
  <si>
    <t>R.A MANTENIMIENTO DEL PROGRAMA DE FORMACION, CAPACITACION  E INVESTIGACION ARTISTICO Y CULTURAL</t>
  </si>
  <si>
    <t>1,1 Realizar 4 jornadas de seguimiento y evaluacion para el proceso de formacion en artes integradas.</t>
  </si>
  <si>
    <t>1,2 Realizar 4 jornadas de seguimiento y evaluacion para el proceso de talles artisticos.</t>
  </si>
  <si>
    <t>1,3 Realizar 1 soporte a sofware academico.</t>
  </si>
  <si>
    <t>2, Desarrollar el 100% del proceso de fortalecimento formativo mediante el garantizar insumos para la formacion de artes integradas y practicas artisticas.</t>
  </si>
  <si>
    <t>2,1 Realizar mantenimiento al 100% de instrumentos musicales y mobiliario que se prioricen.</t>
  </si>
  <si>
    <t>2,2  Realizar 1 dotacion de instrumentos musicales a los programas y procesos de formacion artisticos que lo requiera.</t>
  </si>
  <si>
    <t>3 Desarrollar el 100% del proceso de promocion institucional en los procesos de formacion en artes integradas y practicas artisticas.</t>
  </si>
  <si>
    <t xml:space="preserve">3.1 Realizar 2 muestras artisticas para los estudiantes de los talleres de formacion </t>
  </si>
  <si>
    <t>7.02.02.05.02.03</t>
  </si>
  <si>
    <t>R.A SDO/2019 MANTENIMIENTO DEL PROGRAMA DE FORMACION, CAPACITACION  E INVESTIGACION ARTISTICO Y CULTURAL</t>
  </si>
  <si>
    <t>3.2 Realizar 1 actividad para el encuentro de egresados.</t>
  </si>
  <si>
    <t>3.3 Realizar 1 muestra artisticas para los estudiantes de la Escuela de Artes Integradas.</t>
  </si>
  <si>
    <t>Creemos en el fomento y la difusión artística y cultural para los Yumbeños</t>
  </si>
  <si>
    <t>Número de Encuentros Nacionales de Danzas, realizados.</t>
  </si>
  <si>
    <t>Realizar 1 especial en casa Encuentro Nacionales de Danzas "Nuestra Tierra"</t>
  </si>
  <si>
    <t>Fortalecimiento de los procesos de fomento, difusion y circulacion artistica y cultural del Municipio de Yumbo, Valle del Cauca.</t>
  </si>
  <si>
    <t>2015-768920039-16
2015-768920039-17</t>
  </si>
  <si>
    <t>7.02.02.05.01.02</t>
  </si>
  <si>
    <t>RP.Implementacion del Programa de Fomento Apoyo y Difusion de Eventos Artisticos y Culturales</t>
  </si>
  <si>
    <t xml:space="preserve">Número de Encuentros Nacionales de Intérpretes de Música Colombiana, realizados.  </t>
  </si>
  <si>
    <t>Realizar 1 especial  en casa Encuentro Nacionales de Intérpretes de Música Colombiana "Julio Cesar Garcia Ayala"</t>
  </si>
  <si>
    <t>7.02.02.05.01.01</t>
  </si>
  <si>
    <t>SGP.Implementacion del Programa de Fomento Apoyo y Difusion de Eventos Artisticos y Culturales</t>
  </si>
  <si>
    <t>Número Encuentros Nacionales de Teatro, realizados.</t>
  </si>
  <si>
    <t>Realizar el VII Encuentro nacional de Teatro  "Manos a la obra IMCY 2020"</t>
  </si>
  <si>
    <t>Octubre</t>
  </si>
  <si>
    <t>7.02.02.05.01.03</t>
  </si>
  <si>
    <t>EST.Implementacion del Programa de Fomento,apoyo y difusion de Eventos Artisticos y Culturales</t>
  </si>
  <si>
    <t>Número Encuentros de Bandas Músico Marciales, realizados.</t>
  </si>
  <si>
    <t>N/A</t>
  </si>
  <si>
    <t>Número Estímulos para fomentar la economía naranja, otorgados.</t>
  </si>
  <si>
    <t>Número Programas con enfoque poblacional para la promoción, circulación artística y cultural, implementados.</t>
  </si>
  <si>
    <t xml:space="preserve">1. Desarrollar el 100% del componente de Difusion y promocion Institucional </t>
  </si>
  <si>
    <t>1.1 Realizar 44 actualizaciones a las  carteleras Informativas institucionales del IMCY</t>
  </si>
  <si>
    <t>1.2  Realizar 44 actualizaciones a las  la pagina web institucional del IMCY.</t>
  </si>
  <si>
    <t xml:space="preserve">1.3. Emitr 50 boletines de prensa anuales </t>
  </si>
  <si>
    <t>1.4. Desarrollar 1 informe de evaluacion sobre la gestion de comunicacion del Instituto (Encuestas de Comunicacion aplicada en diferentes Actividades misionales)</t>
  </si>
  <si>
    <t>1.5 Apoyar 24 programas radiales (Noti-Cultural) donde se promociona los eventos y actividades de interés cultural del Municipio de Yumbo</t>
  </si>
  <si>
    <t>1.6 Realizar 36 acciones para la difusion de las actividades que desarrolla el instituto municipal de cultura.</t>
  </si>
  <si>
    <t>1,7. Realizar 4 comerciales para la promocion institucional.</t>
  </si>
  <si>
    <t>2, Desarrollar el 100% del componente de circulacion y promocion artistica y cultural.</t>
  </si>
  <si>
    <t>2,1 Generar 25 espacios culturales para la circulacion de los artistas municipales</t>
  </si>
  <si>
    <t>2,2 Apoyar  3 Encuentros de melomanos.</t>
  </si>
  <si>
    <t>2,3 Desarrollar 6 actividades de cultura audiovisual en la comuna.</t>
  </si>
  <si>
    <t>2,4 Desarrollar 1 actividad para promocionar la salsa en nuestro municipio (BAILALO)</t>
  </si>
  <si>
    <t>2,5 Desarrollar el  XIV  Concurso Nacional de Danzas en Pareja.</t>
  </si>
  <si>
    <t>2,6  Desarrollar 8 actividades de Cultura ciudadana (Ambiental, socio familiar y ciudadana)</t>
  </si>
  <si>
    <t>7.02.02.05.01.09</t>
  </si>
  <si>
    <t>EST.SDO/2019 Implementacion del Programa de fomento apoyo y difusion de Eventos Artisticos y culturales</t>
  </si>
  <si>
    <t>Plan Decenal de Cultura, actualizado.</t>
  </si>
  <si>
    <t>Actualizar 1 plan decenal de cultura Vigencia 2021-2030</t>
  </si>
  <si>
    <t>Número de Planes de economía naranja con enfoque territorial y poblacional, formulados e implementados.</t>
  </si>
  <si>
    <t>Desarrollar 1 plan de economia naranja para los yumbeños.</t>
  </si>
  <si>
    <t>Número de Consejos municipales de Cultura, conformados.</t>
  </si>
  <si>
    <t>Conformar 1 consejo  municipal de cultura de Yumbo.</t>
  </si>
  <si>
    <t>7.02.02.05.12.01</t>
  </si>
  <si>
    <t>EST.Seguridad social del creador y gestos Cultural Ley 666/10%</t>
  </si>
  <si>
    <t>7.02.02.05.12.02</t>
  </si>
  <si>
    <t>EST.SDO/2019 Seguridad soc ial del creador y gestos cultural ley 666/10%</t>
  </si>
  <si>
    <t>Convenio de cooperación internacional para el desarrollo y la promoción del talento cultural, implementado.</t>
  </si>
  <si>
    <t>Convocatoria de estímulos para la promoción de la creación artística y cultural, realizada.</t>
  </si>
  <si>
    <t>Realizar 1 convocatoria de estimulos "Cremos en un Yumbo mas Cultural "</t>
  </si>
  <si>
    <t>7.02.02.05.01.08</t>
  </si>
  <si>
    <t>ESP.PUB.Fortalecimiento procesos para promocionar y promover las expresiones artisticas y culturales</t>
  </si>
  <si>
    <t>Creemos en espacios para el desarrollo de la creatividad: Bibliotecas y espacios para el crecimiento de los Yumbeños</t>
  </si>
  <si>
    <t>Servicios mejorados en las bibliotecas públicas encaminadas al programa nacional "Leer es mi cuento".</t>
  </si>
  <si>
    <t>1/ Fortalecer el 100 % del servicio de Préstamo externo y Consulta en sala</t>
  </si>
  <si>
    <t>Fortalecimiento de los servicios ofrecidos por la biblioteca publica del Municipio de Yumbo, Valle de Cauca.</t>
  </si>
  <si>
    <t>2015-768920056-12</t>
  </si>
  <si>
    <t>7.02.02.05.06.03.01</t>
  </si>
  <si>
    <t>RP.Servicio Publico Bibliotecario</t>
  </si>
  <si>
    <t>1,1 Realizar sensibilización permanente a los usuarios sobre el cuidado de los libros y herramientas de consulta bibliotecaria.</t>
  </si>
  <si>
    <t>7.02.02.05.06.02.01</t>
  </si>
  <si>
    <t>RP.Mantenimiento y Fortalecimiento de Biblioteca Publica</t>
  </si>
  <si>
    <t>Número de procesos de descentralización para fortalecer hábitos de lectura y escritura, desarrollados.</t>
  </si>
  <si>
    <t>1. Desarrollar  2 actividad para la promocion de lectura  en la primera infancia</t>
  </si>
  <si>
    <t>7.02.02.05.06.03.03</t>
  </si>
  <si>
    <t>RP.SDO/2019 Servicio Publico Bibliotecario</t>
  </si>
  <si>
    <t>1.1 Realizar 9 actividades de "goticas de lectura" en la biblioteca</t>
  </si>
  <si>
    <t>1.2 Realizar 9 actividades de "Visitas guiadas" en la biblioteca</t>
  </si>
  <si>
    <t>2, Mantener las actividades de lectura estipúladas por el programa nacional de lectura "Leer es mi cuento"</t>
  </si>
  <si>
    <t xml:space="preserve">2.1 Realizar 9 actividades de "Lectura en voz alta" </t>
  </si>
  <si>
    <t>2.2 Realizar 9 actividades de "La hora del cuento" en la biblioteca.</t>
  </si>
  <si>
    <t>7.02.02.05.06.02.02</t>
  </si>
  <si>
    <t>EST.Mantenimiento y Fortalecimiento de Biblioteca</t>
  </si>
  <si>
    <t>2,3. Desarrollar 3 Jornadas de Tertulias Literaria</t>
  </si>
  <si>
    <t>7.02.02.05.06.03.02</t>
  </si>
  <si>
    <t>EST.Servicio Publico Bibliotecario</t>
  </si>
  <si>
    <t>2,4. Desarrollar 1 actividad para la celebracion del  Dia del idioma y dia internaconal del libro y derechos de autor</t>
  </si>
  <si>
    <t>2,5 Realizar 1 actividad de vacaciones creativas fin de año.</t>
  </si>
  <si>
    <t>3 Desarrollar  5 servicios continuos, dirigidos a facilitar el acceso a la informacion academica y de ocio  mediante recursos  fisicos y digitales</t>
  </si>
  <si>
    <t>Número de Concursos Municipales de Cuento Literario, desarrollados.</t>
  </si>
  <si>
    <t xml:space="preserve"> Desarrollar el 24 Concurso anual del cuento literario. </t>
  </si>
  <si>
    <t>Noviembre</t>
  </si>
  <si>
    <t>Realizar 13 actividades para la socializacion de la ley de gestion, proteccion y salvaguardia del patrimonio cultural En las instituciones educativas.</t>
  </si>
  <si>
    <t>Se conforma el consejo municipal de cultura con el  objetivo de recuperar la perdida de vigencia del consejo anterior, a su vez es de gran importancia la conformacion de este, pues se requiere para las diferentes acciones rectoras del la cultura municipal como lo es la actualizacion y seguimiento de la politica publica como tambien la conformacion del comité de parafiscales, el proceso de conformacion del consejo se realiza mediante convocatoria virtual, llenando formulario web. las comunidades etnicas y sectores agremiados escogian un delegado mediante asamble interna, los otros sectores escogian un  representante tales como camara de comercio, delegado del alacalde y asocomunal.  esta eleccion se consolida mediante un acta de posesion regida por el decreto 190 de  26 de julio de 2013, dentro de esta se establece que el maximo de personas que conforman el consejo municipal de cultura es de 20 de diferetes instancias publicas y particulares, finalmente el consejo queda establecido mendiante resolucion N°10-03-18-48 de septeimbre 14 de 2020</t>
  </si>
  <si>
    <t>Acto administrativo N°10-03-18-48, ubicado en la oficina del consejo municipal de cultura y otra en archivo de gerencia</t>
  </si>
  <si>
    <t>no se logra realizar por pandemia</t>
  </si>
  <si>
    <t>APROPIACION DEFINITIVA TRIM II</t>
  </si>
  <si>
    <t>EJECUCIÓN TRIM II</t>
  </si>
  <si>
    <t>Con el objetivo de garantizar espacios idoneos para la prestacion de servicios culturales y de apoyo institucional se genera el mantenimeinto correctivo y preventivo de los aires acondicionados del Instituto municipal de cultura de yumbo, siendo mantenimiento preventivos como las actividades de tipo preventivo para asegurar su correcto funcionamiento y el correctivo  son las actividades que se ejecutan cuando se presentan fallas en la funcionalidad normal del equipo, lo cual el instituto municipal de cultura conton con la intervencion de 33 mantenimientos preventivos de los cuales se genero la necesidad de desarrollar 11 correctivos, dentro de los preventivos se realiza trabajos de desarmar manejadoras y condensadoras , protegiendo partes electricas y electronicas, lavado de serpentines de evaporacion y condensacion, lavado de bandejas  y goteo, blowers o rotores, sistemas electricos, sistema estructural, caretas frontales de los equipos, limpieza y purga de drenaje, lubricacion de ventiladores y partes  en mocimineto, revision de terminales, ajuste de conexiones electricas y revision de fuga, armado y puesta en funcionamiento de equipos. Dentro de los correctivos se realiza actividades de carga parcial de refrigerantes para equipos ubicaods en sistemas, patrimonio cultural, secretaria genral, y biblioteca, suministro de motor ventilador de la unidad condensadora para equipo ubicado en sistemas, correccion de fugas incluye barrido de nitrogeno 141b, soldaduras, vacio y carga completa de refrigenrante de equipo ubicado en auditorio infantil, (ver Informe), se concluye que el desarrollode esta actividad se realiza cumpliendo todos los protocolos de bioseguridad como tambien se recomienda el cambio total de 5 equipos de aire acondicionado por deterioro de tiempo en usos.</t>
  </si>
  <si>
    <t>Se realizaron diferentes tipos de reparaciones locativas durante 11 meses de la viencia fiscal 2020, Se realizan labores de resane y pintura en los salones insonorizados del tercer piso, Se realiza adecuaciones en el mobiliario perteneciente a cada salón de la escuela de artes integradas, se realizo el mantenimiento del esenario del auditorio para evento del 20 de julio en cuestion de pintura y reparacion, Supervisión al imcy para verificar los espacios y adecuaciones en general pasillos del primer y segundo piso con el tema de seguridad en el trabajo covid-19.  tambien se realizaron adecuaciones no programadas en la biblioteca publica municipal para la adecuacion de espacios dispuestos para la comunidad. entre estos fueron aplicacion de pintura, instalaciones electricas y reparaciones hidraulicas / sanitarias, a su vez se mantuvo en constante mantenimiento los diferentes escritorios y puertas para su conservacion y durabilidad.</t>
  </si>
  <si>
    <t>Se realiza Reserva presupuestal por temas de tiempo, ya que por temas de pandemia y climaticas no se logra la culminacion del 100% de la instalacion total.pero se llevo la consecucion contractual.</t>
  </si>
  <si>
    <t>expediente contractua 10-09-27-013-2020</t>
  </si>
  <si>
    <t>Evidencias fotograficas ubicadas en gestion humana.</t>
  </si>
  <si>
    <t>Con el objetivo de reducir los riesgos delictivos o de otra indole, que se puedan presentar dentro y fuera de las instalaciones del IMCY se realiza la adquisicion e instalacion de camaras de monitoreo de las cuales se instalaron 2 domos en el pasillo del primer piso, 1 bala en el patio central, 1 bala en tesoreria, 1 domo en pasillo segundo piso, 1 bala en teatro, 1 domo en pasillo tercer piso, 1 bala en almacen, 1 PTZ poste entrada IMCY, 1 DVR 8 canales 4t, 1 monitor de 22" y 1 extender HDMI.</t>
  </si>
  <si>
    <t>La obra de la jhon f kennedy cumplio con el 100% de su ejecucion, generando un nuevo espacio para el goce y disfrute  de actividades bibliotecarias y artisticas siendo este un nuevo logro cultural para el Municipio de Yumbo Valle del Cauca,
2. Las normas de construcción en edificaciones introdujeron unos ajustes a los edificios públicos de asistencia masiva que tengan semisótanos relacionados con los sistemas contra incendios, los cuales deben estar instalados con bombas certificadas autosuficientes para controlar conatos de incendios, razón por la cual se debió hacer una adicion presupuestal para cumplir con lo anterior, es por ello que la nueva infraestructura cultural de la comuna 4 ya se encuentra en disposicion para su respectiva dotacion y entrada de funcionamiento, esta nueva infraestructura cuenta con una distribucion de la siguiente manera: el primer piso  cuenta con cuartos tecnicos y espacio para biblioteca. en el segundo piso se encuentra salon de baile, zonas de apoyo institucional, tercer piso, baños y salones de musica. el edificio cuenta con redes electricas 100%, red contra incendios 100%, red deteccion de humo 100%, redes hidraulicas y servicios  publicos.</t>
  </si>
  <si>
    <t>Evidecia fisica, evidencia contractual, medinate expediente # LP-001-2020</t>
  </si>
  <si>
    <t>Evidencia fisica, Expediente contractual # 10-09-27-007-2020</t>
  </si>
  <si>
    <t>Evidencia fototgrafica, Formato FO-GA-18</t>
  </si>
  <si>
    <t xml:space="preserve">Con el obetivo de conmemorar una fecha especial para el País con es la Batalla de Boyacá, en la cual se logró la Independencia. Esta actividad se desarrolla de la siguiente manera: Un concierto que se desarrollo en el Instituto Municipal de Cultura de Yumbo, donde se da un concierto de forma virtual a través de el Grupo Huari Runa,  música ancestral para el municipio. Cocierto que se hace en vivo y donde las personas yumbeñas pueden ver este concierto en todo el mundo. esta actividad se realizo de manera virtual. </t>
  </si>
  <si>
    <t>El objetivo es convocar a los Museos de Cali, Buga, Cartago y de Yumbo para difundir las diferentes actividades culturales que hacen estos, con el fin de conocer otras alternativas en la comunidad estudiantil y de público en general, Se realiza virtualmente con la colaboración del equipo de comunicaciones y el operador para hacer los videos correspondientes. Se transmitió virtualmente el jueves 22 de octubre, en el programa de Jueves de Patrimonio, donde se presentaban a los participantes y se mostraba su producto. Esta actividad se realizo de forma virtual.</t>
  </si>
  <si>
    <t>Con el obejetivo de Capacitación en la Ley 1185 de 2008 donde se habla de Patrimonio Cultural de una Nación. Al igual se habla de Patrimonio Arqueológico, Patrimonio Material, Patrimonio Inmaterial y Patrimonio Arqueológico, Se envía la Ley del Patrimonio 1185 por WhatsApps a todos los estudiantes y que ademá de conocerla, que sepan que existe una Ley que protege nuestro Patrimonio. Los estudiantes tienen una responsabilidad como ciudadanos de Proteger, Salvaguardar, Recuperar, Sotener, Conservar y Divulgar el Patrimonio del Municipio de Yumbo. esta ley se expuso en las siguientes instituciones educativas:Colegios Ágape, San Francisco Javier, Sagrado Corazón, Galán, Bautista, Ces Kid, Fray Peña, Comfandi, Antonia Santos, Elías Quintero, Pedro Sánchez Tello, Sport Children, Ceat y sus Sedes, Titán y sus Sedes, General Santander y sus sedes, Gabo y sus sedes, Policarpa Salavarrieta, Liceo la Misión, Héctor Sanchez Tello, Rosa Zárate. tuvo un alcance maximo de 5.300 estudiantes.donde  reconocieron que existe un patrimonio cultural, el cual hay que conservarlo ya que en la actualidad se siguen encontrado vestigios e historias que hablan de nuestro municipio de Yumbo.  Aprendieron que hay que proteger, salvaguardar, conservar, sostener y divulgar nuestro Patrimonio Cultural</t>
  </si>
  <si>
    <t xml:space="preserve">Con el fin de garantizar a la comunidad Yumbeña el gose efectivo de nuestro patrimonio cultural se generan diferentes procesos donde se protege, se salvaguarda y se conserva este, para ello se realizaron las diferentes capacitaciones: 
1/ Exposición Valores para la Paz; El objetivo es mostrar a los estudiantes a través de un juego didáctico como interiorizar y aplicar un valor.En la sala de exposición del IMCY, se encuentran ya los cuadros expuestos de los valores de la Paz, los estudiantes tiran un dado y el valor que le salga, va y lo ve y encuentra el sentido que tiene ese valor y en cual tiene que trabajar esa semana. Despues hace un apunte a modo de reflexión y lo pega en el árbol de los valores. se logra un impacto de 160 personas.
2/ Capacitación Historia de Yumbo,El objetivo es empezar este nuevo año a trabajar y tejer la historia de Yumbo en una Línea de Tiempo, Se trabaja en el salón con unas fichas donde aparece una historia de Yumbo, se colorea, se narra y se deja una actividad. En este caso se aproxima a la lectura con un cuento y se trabaja Percusión Corporal. Este es apenas el inicio de cómo se va a trabajar en el año.
3/Capacitación La Historia Suena: El objetivo es empezar a trabajar con primera infancia procesos que tengan que ver con la Historia de Yumbo
Se trabaja en el salón con unas fichas donde aparece la imagen de la bandera de Yumbo, aquí se trata de pintar, trabajar los colores verde y blanco, algo de lectura y manejar espación. Además de reconocer símbolos municipales, en este caso la bandera del municipio de Yumbo.
4/Capacitación Investigación en Patrimonio:El objetivo es empezar a trabajar con unos grupos del Colegio Héctor Saavedra, gradosCuarto y Quinto, donde se saque un producto con énfasis en Patrimonio.
Se trabaja en el salón con unas fichas donde aparece imágenes que tengan que ver con la historia de Yumbo, donde se dejarán trabajos de investigación con el acompañamiento del profesor de clase y del IMCY.
5/Capacitación Historia Política de Colombia: El objetivo es empezar a contar la Historia Política de Colombia para llegar a Yumbo y ver como han sido los procesos políticos en Colombia desde la Nueva Granada. Se cuenta la historia desde Los Comuneros, Memorial de Agravios, Expedición Botánica, grito de Independencia, Batallas, Constitución del 1886, hegemonía Conservadora, en fin contar la Historia hasta llegar a nuestros dias.
</t>
  </si>
  <si>
    <t xml:space="preserve">A partir del día  26 de marzo las clases se comenzaron a dictar de forma virtual, Se da continuidad a  la realización del  desarrollo  temático, en las áreas de las diferentes áreas de los semestres II y IV. Se envían documentos y tareas x internet.clases virtuales por ZOOM,  Revisión individual de cada uno de los estudiantes de  la escuela de manera virtual. Socialización  de estrategias de manera virtual para apoyo a estudiantes  que presentan bajo rendimiento.
Separación espacios y  horarios de asesoría a talleristas de la institución. Aplazamiento de  actividades grupales municipales por motivo de Covid 19. Generación de estrategias para la Proyección de actividades musicales para la realización de la clausura en la primera semana de Julio de 2020.  
Las actividades institucionales se cancelan a partir del 24 de marzo donde los estudiantes entraban a parciales según el cronograma académico, el dia 5 de julio se graduaron 11 estudiantes de 4 semestre
Se Realiza los días 13 y 14 del mes de julio el examen de admisión de los nuevos estudiantes de primer semestre y  se amplía la fecha hasta el 29 de julio, se seleccionan 28 estudiantes nuevos y se continua el proceso de 3 semestre con 19 estudiantes.
Se realizaron desde el día 31 de Julio  las clases de forma virtual, Se da continuidad a  la realización del  desarrollo  temático, en las áreas de las diferentes áreas de los semestres I y III. Se envían documentos y tareas x internet.clases virtuales por ZOOM,  y se realizan estrategias de manera virtual para apoyo a estudiantes  que presentan bajo rendimiento academico.
Se organiza horarios de asesoría a talleristas de la institución en todas las áreas. En el mes de septiembre se abre el espacio en el IMCY, para las áreas de práctica de conjunto y piano complementario, por grupos de 4 y 5 personas llevando a cabo el protocolo de bioseguridad. Generación de estrategias para la Proyección de actividades musicales para el encuentro nacional de intérpretes de música colombiana y la Audición del mes de diciembre 
Contando con 28 y 19 estudiantes de 1 y 3 semestre 
</t>
  </si>
  <si>
    <t>Formato  FO-GE-12</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</si>
  <si>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t>
  </si>
  <si>
    <t>Formato  FO-GE-12, School control</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</si>
  <si>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 1: 180, periodo 2: 9</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</si>
  <si>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 1: 9, Periodo 2: 1</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</si>
  <si>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 1: 400, PEriodo 2: 10</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</si>
  <si>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 1: 56, Periodo 2: 2</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</si>
  <si>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 1: 108, Periodo 2: 4</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</si>
  <si>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Periodo1: 50 , Periodo 2: 14</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</si>
  <si>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Periodo1:  32  , Periodo 2: 4</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</si>
  <si>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de:Periodo1: 52  , Periodo 2: 10</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</si>
  <si>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Periodo1: 161  , Periodo 2: 18,</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</si>
  <si>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Periodo1: 262  , Periodo 2: 35</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</si>
  <si>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Periodo1: 65  , Periodo 2: 14</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</si>
  <si>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Periodo1: 206  , Periodo 2: 11</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</si>
  <si>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Periodo1: 14 , Periodo 2: 7</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</si>
  <si>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Periodo1: 7  , Periodo 2: 1</t>
  </si>
  <si>
    <t>Esta actividad se relaciona con la accion; 1,1. 1,2 y 1,3</t>
  </si>
  <si>
    <t xml:space="preserve">Se realizan 13  Reuniones, con el objetivo fortalecer los procesos de escuela, revisar desercion seguimiento, anomalias en  proceso academico y laboral a su vez Se realizaron desde el día 31 de Julio  las clases de forma virtual, Se da continuidad a  la realización del  desarrollo  temático, en las áreas de las diferentes áreas de los semestres I y III. Se envían documentos y tareas x internet.clases virtuales por ZOOM,  y se realizan estrategias de manera virtual para apoyo a estudiantes  que presentan bajo rendimiento academico.
Se organiza horarios de asesoría a talleristas de la institución en todas las áreas. En el mes de septiembre se abre el espacio en el IMCY, para las áreas de práctica de conjunto y piano complementario, por grupos de 4 y 5 personas llevando a cabo el protocolo de bioseguridad. Generación de estrategias para la Proyección de actividades musicales para el encuentro nacional de intérpretes de música colombiana y la Audición del mes de diciembre 
Contando con 28 y 19 estudiantes de 1 y 3 semestre </t>
  </si>
  <si>
    <t>Formato  FO-GE-12 proceso de escuela</t>
  </si>
  <si>
    <t xml:space="preserve">En los talleres de formación artística y cultural tuvimos los siguientes usuarios atendidos durante el año 2020.
TOTAL INSCRITOS POR TALLER 1.730 PRIMER SEMESTRE +166 SEGUNDO SEMESTRE + 1.000 GRUPOS REPRESENTATIVOS
GRUPOS INSTITUCIONALES Y ASISTENTES IMCY: 
BANDA SINFONICA Y PRE BANDA IMCY
GRUPO DE DANZA REPRESENTATIVO IMCY
GRUPO DE TEATRO REPRESENTATIVO IMCY
GRUPO DE ADULTOS DE DANZA MODERNA REPRESENTATATIVO IMCY
GRUPO REPRESENTATIVO DE CUERDAS “matices
GRUPO REPRESENTATIVO AIRES DE COLOMBIA
GRUPO REPRESENTATIVO DE PERCUSIÓN FOLCLORICA IMCY 
GRUPO REPRESENTATIVO DE PERCUSIÓN ANTILLANA TITAN-IMCY
GRUPO REPRESENTATIVO DE PERCUSIÓN ANTILLANA
GRUPO REPRESENTATIVO TAMBORITO “MULALO”
GRUPO REPRESENTATIVO DE DANZA MODERNA JUVENIL E INFANTIL
BANDA SINFONICA DE LA INSTITUCIÓN EDUCATIVA JOSE MARIA CORDOBA-IMCY
BANDA MUSICO MARCIAL REPRESENTATIVA “MONTAÑITAS”-IMCY
GRUPO RESENTATIVO DE COROS ADULTO MAYOR
BIG BAND IMCY
BANDA MUSICO MARCIAL TITAN –IMCY
ASISTEN
Total población atendida en el IMCY: = 2.896
Total población atendida en lugares de extensión (6.563): Instituciones educativas, ONG, CDI, personas en situación de discapacidad, corregimientos y veredas,  (zona urbana y rural), entre otros. 
Teniendo un cierre total por todo el año de 9.459  beneficiados con los talleres de formación artística y cultural del imcy. 
</t>
  </si>
  <si>
    <t>Formato  FO-GE-12 proceso de talleres</t>
  </si>
  <si>
    <t>Esta actividad se relaciona con la accion; 2,1. 2,2</t>
  </si>
  <si>
    <t>Con el objetivo de garantizar herramientas en optimas condiciones para la comunidad artistica y cultural. Se realiza mantenimiento a los siguientes instrumentos musicales:
1 tuba fibra de vidrio, 1 bateria acustica,3 trompetas,1 corno, 1 trombon, 4clarinetes, 2saxofon alto, 1 saxofon tenor, 1redoblante, 2 flauta traversa, 1 flauta picolo,1 bateria acustica, 1 bateria acustica,1 conga,1 marimba chonta, 1 bombo andino, 1 guasa pacifico, 2saxofon tenor, 2 clarinete, 2 trompetas, 7 violin acustico, 2 flauta traversa, 2 saxofon alto,4 bajo electrico cuerda metal,, 3 tiple 12 cuerdas, 1 charango acustico, 5 base organeta, 1 piano clavinola,, 25 guitarras acusticas de estudio,1 amplificador de teclados 150w, 1 amplificador de bajos 1,600w1 amplificador de bajo, 1 amplificador de bajo kba65, 1 amplificador de guitarra quad65dfx.</t>
  </si>
  <si>
    <t>no se logra realizar esta accion por temas de pandemia y desercion estudiantil.</t>
  </si>
  <si>
    <t>expediente contractual # 10-09-27-015-2020</t>
  </si>
  <si>
    <t>esta actividad se relaciona con las acciones 3,1. 3,2. 3,3.</t>
  </si>
  <si>
    <t>formato FO-GA-12 talleres de formacion</t>
  </si>
  <si>
    <t>EJECUCION TRIMESTRE II DE META</t>
  </si>
  <si>
    <t>EJECUCION TRIMESTRE I DE META</t>
  </si>
  <si>
    <t>formato FO-GA-12 formacion</t>
  </si>
  <si>
    <t>con el objetivo de Cumplimiento del cronograma trazado para los dos semestres  del año 2020 en su pensum académico de los semestres 2° y 4°, 1 y 3, finalizando se debe de realizar las audiciones, En cada semestre se debe de realizar una audicion donde cada semestre muestra, su trabajo realizado durante el periodo academico, con cada uno de sus maestros, tuvo un impacto de: Alrededor de 70 personas entre estudiantes y un acompañante de la familia Se logro realizar las dos actividades anuales una de forma virtual y otra presencial, cumpliendo a cabalidad con el programa plateado para la audicion.</t>
  </si>
  <si>
    <t>El encuentro de egresados se realiza en el mes de diciembre donde conto con la participacion 35 personas de los cuales de compartio con una cena y se genero una tertulia contando de sus casos de éxito todo esto con todos los mecanismo de proteccion ante el covid 19,</t>
  </si>
  <si>
    <t>Fo-GA-18</t>
  </si>
  <si>
    <t xml:space="preserve">El evento tiene como objetivo fomentar la integración y el desarrollo de la danza folklórica promoviendo así el desarrollo del turismo, el encuentro contribuye al fortalecimiento del tejido social, la defensa de los valores, las tradiciones, el sentido de pertenencia y el disfrute de la danza como expresión de nuestra nacionalidad.realizar el XXII Enceuentro nacional de danzas Nuestra Tierra, EDICION ESPECIAL, se convoca a todos los grupos municipales y dos nacionales para realizar el trabajo virtual debido al covid19, buscando contribuir a los grupos municipales Encuentro Nacional de Danza Nuestra Tierra, la evidencia de la transmisión virtual, la cual alcanzó las 4229 reproducciones, 992 comentarios y 375 reacciones. En tercer y último lugar¸ la segunda gala del encuentro que cerró con 4336 reproducciones, 736 comentarios y 281 reacciones. 
Se logro realizar una actividad version ESPECIAL de forma virtual, cumpliendo a cabalidad con el programa  plateado en el XXII Encuentro Nacional de danza Nuestra Tierra.
</t>
  </si>
  <si>
    <t>Formato FO-GA-18</t>
  </si>
  <si>
    <t>Se realiza la  Edición Especial XXVII Encuentro nacional de intérpretes de música colombiana “Julio Cesar García Ayala” de los cuales se logra con la participacion de 7 grupos locales y 3 grupos de nacionales, esta participacion se logra cumpliendo todos los protocolos de bioseguridad a su vez se realiza medinate los canales de telepacifico pregrabado y las redes sociales en vivo como lo fue  facebook  telelpacifico y imcy con una participacion de 3,191 reproduccion mediante pagina IMCY. y aproximadamente 5,000 personas mediante redes sociales de telepacifico y el pregarbado por el canal regional.</t>
  </si>
  <si>
    <t>Formato Fo-GE-12, fomento, evidencia en redes y fotografica.</t>
  </si>
  <si>
    <t xml:space="preserve">EL Encuentro nacional de teatro – festival independiente de teatro dionisio calderon “la union hace la escena 2020”
Realizacion de las actividades a desarrollarse dentro de la edicion especial del septimo encuentro nacional de teatro, en articulacion con el festival independiente de teatro dionisio hernan calderon. Resaltar y visibilizacion del teatro en el municipio de yumbo como una de las manifiestaciones culturales con mas potencial en el municipio de yumbo de manera virtual, teniendo como partida la produccion audiovisual de las obras organizadas y realizadas por los grupos de teatro pertenecientes al Municipio de Yumbo. se realizaron las diferentes obras:
 Obra deTeatro MAMBRÚ
Obra de Teatro FLORES MARCHITAS 
Obra de Teatro LA CENA 
Obra de Teatro EL GALLO QUIKIRICO 
Obra de Teatro MAS QUE DOS
Obra de Teatro DETENIDOS DESAPARECIDOS 
Obra de Teatro LA CASA GRANDE 
Obra de Teatro CORAZON DE QUESO 
se impacto aproximadamente:  1.015 Espectadores 120 Artistas 
</t>
  </si>
  <si>
    <t>Durante los meses que comprenden  febrero a Mayo se viene realizando tareas de actualizacion de carteleras informativas esto con una frecuencia de 1 vez por semana la cual a la fecha se han realizdo 16 actualizacion a corte Mayo 31 2020. esto con el fin de Informar eventos y actividades por medio de boletines fisicos, flayers, circulares entre otras, a la poblacion circulante del IMCY. a corte diciembre se cumple acbalidad con 46 actualizaciones en las carteleras intitucionales.</t>
  </si>
  <si>
    <t>FORMATO FO-GA 18 - TRD- 10.19.64  ubicado en el archivo de gestion del proceso de planeacion.</t>
  </si>
  <si>
    <t>En el mes de Febrero del 2020 se inició un proceso de renovación de la página Web y redes sociales de la entidad, esto con el fin de mantener a la comunidad  informada de todo lo que pasa en el IMCY, es así que se está en constante actualización del Banner de la página Web y la red social Facebook publicando las noticias, boletines de prensa, comunicados y flayer publicitarios. hasta el momento se desarrollaron 48  actualizaciones de 44 programadas durante 11 meses ,</t>
  </si>
  <si>
    <t>se logra la ejecucion de 38 acciones con el fin de garantizar la difusion artistica y cultural, las cuales fueron diseño de flayer, pendones, etc material POP</t>
  </si>
  <si>
    <t>No se entrego</t>
  </si>
  <si>
    <t>no se entrego</t>
  </si>
  <si>
    <t xml:space="preserve"> Formato FO-GE-12</t>
  </si>
  <si>
    <t xml:space="preserve">Desarrollar 8 actividades de Cultura ciudadana (Ambiental, socio familiar y ciudadana).
Realización Campaña de sensibilización “VENI CUIDATE” enfocado a la prevención con el objetivo fundamental de fortalecer el comportamiento cívico y ciudadano enfatizando en temáticas de promoción de hábitos para la PREVENCIÓN DEL CORONAVIRUS O COVID-19 EN EL MUNICIPIO DE YUMBO, a través de estrategias lúdicas como (Teatro, títeres, arte circense, danza moderna y narración oral) en puntos identificados de aglomeración como los supermercados, bancos, plaza de mercado y sector comercial. (octubre diciembre).
CAMPAÑA DE SENSIBILIZACIÓN Y PREVENCIÓN COVD 19
HORA FECHA LUGAR
2:00 p.m A  5.00 p.m JUEVES 29 DE OCTUBRE PARQUE URIBE, SECTOR COMERCIAL
HORA FECHA LUGAR
2:00 p.m A  5.00 p.m VIERNES 30 DE OCTUBRE PARQUE BOLIVAR- SECTOR COMERCIAL
HORA FECHA LUGAR
2:00 p.m A  5.00 p.m SABADO 31 DE OCTUBRE CELEBRACION DIA DEL NIÑO "YUMBOOH" (COLISEO CARLOS ALBERTO BEJARANO)
HORA FECHA LUGAR
8:00 am A  12: 00 am JUEVES 12 DE NOVIEMBRE HOSPITAL LA BUENA ESPERANZA DE YUMBO, PUESTOS DE SALUD
HORA FECHA LUGAR
2:00 p.m A  5.00 p.m VIERNES 13 DE NOVIEMBRE POLIDEPORTIVO Y ZONA COMERCIAL BARRIO LLERAS
HORA FECHA LUGAR
2:00 p.m A  5.00 p.m SABADO 14 DE NOVIEMBRE PLAZOLETA BARRIO LAS AMERICAS
HORA FECHA LUGAR
2:00 p.m A  5.00 p.m JUEVES 26 DE NOVIEMBRE SECTOR COMERCIAL BARRIO GUACANDA
HORA FECHA LUGAR
2:00 p.m A  5.00 p.m VIERNES 27 DE NOVIEMBRE SECTOR COMERCIAL BARRIO BELLAVISTA
HORA FECHA LUGAR
2:00 p.m A  5.00 p.m SABADO 28 DE NOVIEMBRE SECTOR COMERCIAL BARRIO LA ESTANCIA
HORA FECHA LUGAR
2:00 p.m A  5.00 p.m MIERCOLESS 2 DE DICIEMBRE PARQUE BELALCAZAR- SECTOR BANCARIO
HORA FECHA LUGAR
8:00 am A  12: 00 am JUEVES 3 DE DICIEMBRE SECTOR BANCARIO
HORA FECHA LUGAR
2:00 p.m A  5.00 p.m VIERNES 4 DE DICIEMBRE SECTOR BANCARIO
HORA FECHA LUGAR
8:00 am A  12: 00 am MIERCOLES 16 DE DICIEMBRE PLAZA DE MERCADO - SECTOR COMERCIAL
HORA FECHA LUGAR
2:00 p.m A  5.00 p.m JUEVES 17 DE DICIEMBRE PARQUE URIBE- SECTOR COMERCIAL
HORA FECHA LUGAR
2:00 p.m A  5.00 p.m SABADO 18 DE DICIEMBRE PARQUE BOLIVAR - SECTOR COMERCIAL
</t>
  </si>
  <si>
    <t xml:space="preserve">Ejecutar acciones conjuntas para el  desarrollo del  las actividades culturales - cultura a las comunas,  dentro del programa creemos en fomento y la difusión artística y cultural para los yumbeños en aras de garantizar el acceso a la cultura, la promoción, circulación artística y cultural  Desarrollar 6 actividades de cultura audiovisual en la comuna.
Ejecutar acciones conjuntas para el desarrollo de las actividades culturales - cultura a las comunas, dentro del programa creemos en fomento y la difusión artística y cultural para los yumbeños en aras de garantizar el acceso a la cultura, la promoción, circulación artística y cultural. Generar acceso a la cultura a través de las practicas musicales como estrategia de reactivación económica del sector musical del Municipio de Yumbo, por medio de tarima móvil circulante por las cuatro (4) comunas del Municipio y Zona Rural, de acuerdo a las condiciones logísticas pertinentes.
Noviembre 07 de 2020,  Comuna: 1 Agrupacion: Huari Runa. 
Noviembre 08 de 2020, Comuna: 4 Agrupaciones:  Fandango vallenato - Corporacion Coda.
Noviembre 14 de 2020, Comuna: 2, Agrupaciones: La Rocola Grup - Bajo Cuerda- Son Yembe de Colombia.
Noviembre 15 de 2020 Comuna: 4 Agrupaciones:Orquesta Caña y Sabor- Agrupacion Son Tropikl.
Noviembre 21 de 2020 Comuna: 3 Agrupacion: Son Yembe de Colombia.
Noviembre 22 de 2020 Comuna: 2 Agrupacion: Son Tropikl
Diciembre 04 de 2020 Zona Rural – Territorio Ancestral de Mulalo Agrupaciones: 3ra Generacion- Fandango vallenato.
Diciembre 05 de 2020 Comuna: 2 Agrupaciones: Son Yembe de Colombia- Revelacion Popular.
Diciembre 12 de 2020 Comuna: 1 Agrupaciones/ Solistas: Britany la voz popular - Pelusa y su Combo-  viejoteka Vallenata- Laura O.
Diciembre 13 de 2020 Zona Rural – Corregimiento de San Marcos  Agrupaciones/ Solistas: Fandango Vallenato - Son Tropikl- Laura O.
Diciembre 18 de 2020 Comuna: 2 Agrupaciones/ Solistas: Revolucion Vallenata - Son Yembe de Colombia- Laura O.
Diciembre 19 de 2020 Comuna: 3 Agrupaciones/ Solistas Son Tropikl - Agrupacion Canon - Laura O.
Resultados obtenidos: 8680 (son personas que por cuadra, consolidada por 14 casa de 2 pisos, siendo estas 28 residencia y  5 personas por cada residencia. 10 vias principales, con una afluencia de aproximadamente 700 personas circulantes en 30 minutos promedio de circulacion. 
Se logra la reactivacion economica del sector cultural musical donde se logro benficiar directamente 157 artistas yumbeños, donde estan consolidados en 12 agrupaciones y solistas. Con la actividad de cultura a la comuna se logra establecer una satisfaccion, partiendo de una muestra del  110,69% con una impacto de 3407 encuestas realizadas, en las 4 comunas y zona rural donde se realizo Cultura a la Comuna. siendo asi un resultado satisfaccion positiva por parte de la comunidad. 
</t>
  </si>
  <si>
    <t>Formato Fo-GA-18</t>
  </si>
  <si>
    <t xml:space="preserve">El evento tiene como objetivo fomentar la integración y el desarrollo de la danza pareja, folklórica promoviendo así el desarrollo social en el municipio y el turismo, el concurso contribuye al fortalecimiento del tejido social, la defensa de los valores, las tradiciones, el sentido de pertenencia y el disfrute de la danza en pareja, como expresión de nuestra nacionalidad.
realizar el 14° concurso nacional de danza en pareja soy colombiano EDICION ESPECIAL, se convoca a todos los grupos municipales y dos nacionales para realizar el trabajo virtual debido al covid19, buscando contribuir a los grupos municipales Se impacto:   En total se obtuvieron 31.282 votos en Facebook y 1120 en Instagram, para un total de 32.402 reacciones a los vídeos. De los anteriores fueron 9.484 (Facebook) y 263 (Instagram), para un total de 9.747 votos para el grupo de danzas Esencia Folclórica quedando en segundo lugar del concurso. El primer lugar lo ganó la Fundación Artística y Folclórica Reburú con un total de 10.380 votos (10.069 en Facebook y 311 en Instagram).
</t>
  </si>
  <si>
    <t>No se logra el cumpllimiento</t>
  </si>
  <si>
    <t>Esta actividad se relaciona con 2,1 ,2,2,2,3, 2,4, 2.5, 2.6</t>
  </si>
  <si>
    <t>Resolucion de gerencia</t>
  </si>
  <si>
    <t>Esta actividad se relaciona con la 1,1</t>
  </si>
  <si>
    <t>Se desarrollaron diferentes campañas de sencibilizacion donde se logra desarrollar videos informativos para la difusion en las diferentes instituciones educativas.</t>
  </si>
  <si>
    <t xml:space="preserve">Esta actividad se desarrolla con la actividad 1,1 1,2 </t>
  </si>
  <si>
    <t>Formato FO-GE-12 Biblioteca</t>
  </si>
  <si>
    <t>Se logra llevar a cabo la convocatoria de estimulos Creemos en un yumbo mas cultural, la cual conto con la participacion total de  282 artistas beneficiados y logran presentar 60 proyectos y se aprobaron 54 , de los cuales son agrupaciones, fundaciones y personas naturales. Esta actividad se desarrolla en el momento mas complejo de la emergencia de salud que se esta viviendo mediante la pandemia del covid 19. a su vez esta activdad genero  un aporte significativo a toda la comunidad artistica y cultural del municipio de Yumbo, ya que por ser el sector mas expuesto se convirtio en la parte mas golpeada por esta emergencia.</t>
  </si>
  <si>
    <t>esta actividad se relaciona con 1,1 1,2 1,3 1,4 1,5 1,6 1,7</t>
  </si>
  <si>
    <t xml:space="preserve">
Con el fin de Promover el desarrollo cultural en el municipio de yumbo 
Se realiza la competencia nacional de salsa bailalo – imcy 2020 con  diferentes artisitas del municipio de yumbo y artistas a nivel nacional. 
se hace el sorteo y se organiza la programacion y  se lleva a cabo un orden por día de de cada una de las categorias, se decide que el evento se llamara “COMPETENCIA NACIONAL DE SALSA BAILALO 2020”. donde se involcran 1 categoria especial  durante los dias  14 y 21 de noviembre.  
Se logra un impacto de : 
ARTISTAS PARTICIPANTES TOTAL DE 450 PERSONAS, 
NÚMERO DE ESPECTADORES ENTRE 750 – 850 PERSONAS EN VIVO 
25.866 VOTANTES POR LAS DIFERENTES AGRUPACIONES
MÁS DE 47.000 PERSONAS QUE ALCANZARON A VER BAILALO DURANTE SU VISITA A FACEBOOK
SE REALIZO LA COMPETENCIA NACIONAl DE SALSA BAILALO,
 AYUDANDO AL FORTALECIMIENTO DE LAS ESCUELAS DE BAILE Y COMUNIDAD EN GENERAL MEJORANDO LA IDENTIDAD CULTURAL MEDIANTE LAS COSTUMBRES Y  TRADICIONES DE CADA UNO DE LOS EXPRESIONES  ARTISTICAS. 
</t>
  </si>
  <si>
    <t>Dentro del marco de las vacaciones creativas se logra el desarrollo de las tertulias literarias virtuales, garantizando asi un difrute de la familia dentro de sus hogares donde abuelo, hijo y padres logren compartir diferentes otra manera de diversion mediante el relato de cuentos y poder interactuar mediante acciones de nuestras vidas.</t>
  </si>
  <si>
    <t>Esta actividad se relaciona con la actividad 2,1 2,2 2,3 2,4 2,5</t>
  </si>
  <si>
    <t>Esta actividad va dirigida a niños, niñas de la primera infancia y a los padres, donde se vienen realizando actividades como, Animacion de lectura, manulidades con el cuento leido, explorando mis sentidos, rondas, lectura compartida con los padres, con el fin de sencibilizar a los padres de la importancia de la lectura en las primeras edades de los niños esto con el fin de crear un habito de lectura en  los padres poder incentivar a los niños y niñas al gusto y disfrute de los libros.  estas acciones se desarrollan de manera virtual medinate la trasmicion por pagina web(Facebook Biblioteca publica)</t>
  </si>
  <si>
    <t>Con el fin de garantizar a la comunidad educativa acceso  efectivo a la biblioteca publica municipal, se genera una ruta por los diferentes espacios de la biblioteca publica, esta actividad en medio de pandemia se desarrolla video y se les comparte a las diferentes instituciones educativas para ser divulgados en las clases virtuales.</t>
  </si>
  <si>
    <t>Esta actividad permite a travez de la entonacion, pronunciacion, ritmo y volumen de la voz darle vida y significado a un texto escrito para que la persona que escuche pueda soñar, imaginar o exteriorizar sus emociones y sentiminetos  se grabaron videos que fueron transmitidos medinate el facebook de Instituto Municipal de Cultura.</t>
  </si>
  <si>
    <t>Esta accion se desarolla con el fin ayudar al niño o joven a introducirse en un mundo lleno de posibilidades que le llevara a ampliar su conocimineto y a desarrollar su imaginacion, se realizo videos con lectura de cuentos y se recomnedo paginas de lectura.</t>
  </si>
  <si>
    <t xml:space="preserve">la bibloteca se abrio del 15 de febrro al 19 marzo por motivos  de pandemia, se cierra y se presta atencion virtual hasta el 1 de septiembre de 2020 y luego se genera atencion virtual con presencialidad de contratistas en las instalaciones.
se atendiende por servicio:
Sala de consulta 44 personas
sala infantil 53 personas
hemeroteca 11 personas
sala de prestamos 78 personas
</t>
  </si>
  <si>
    <t>La actividad  que busca el aprovechamiento del tiempo libre de todos los niños en su periodo de vacaciones en la que los niños experimenten y afiancen de fomra ludica sus aprendizajes, con actividades de manualidades, dibujo, pintura. Por motivos de pandemia la actividad se realizo de forma virtual, con la participacion de de 40 niños entre 5 y 10 años, los dias 17,18 y 19 de diciembre.</t>
  </si>
  <si>
    <t>El instituto municipal de cultura (IMCY) y la biblioteca publica Municipal de Yumbo, convoca a los estudiantes de Asica Primaria, BAsica Secundaria, Media Vocacional y ciudadania en general al vigecimo cuarto concurso nacional de cuento literario en su version especial 2020, como un proceso de articulacion con el plan de  Municipal de lectura  liderado con la secretaria de educacion en nuestro Municipio. Conto con la participantes de 141 cunetos de los cuales se realiza por tres categorias:
A; infantil, B; secundaria y C; universidad y comunidad en general, se generaron estimulos de premiacion a los tres primeros lugares de cada categoria se realiza premiacion mediante la virtualidad.</t>
  </si>
  <si>
    <t>Se desarrolla mediante la fundacion san sebastian la ejecucion de la actualizacion del plan decenal de cultura 2020-2030</t>
  </si>
  <si>
    <t>Expediente contractual MC 10-09-27-010-2020.</t>
  </si>
  <si>
    <t>Se logra establecer 10 espacios para la circulacion cultural con el fin de generar activacion economica del sector cultural y lograr avanzar en la accion propuesta para el cumplimiento de la meta.</t>
  </si>
  <si>
    <t>Se emitieron 52 boletines de prensa en el año.</t>
  </si>
  <si>
    <t>expediente contractua 10-09-27-147-2020</t>
  </si>
  <si>
    <t>Se realiza un soporte de sofware academico en el mes de octubre donde se logra ampliar la funcionalidad del sofware school control, en temas de caracterizacion.</t>
  </si>
  <si>
    <t xml:space="preserve">Con elfin de promover el desarrollo cultural en el municipio de yumbo , Se realiza muestras artisticas con los diferentes artsitas y estudiantes de 1, 2, 3 Y 4 nivel de los diferentes talleres de formación artistica y cyultural.  
 se organiza la programcion y se lleva a cabo un orden por días de las diferentes muestras artisticas, se decide que el evento se llamara “MUESTRAS ARTISTICAS DE TALENTOS IMCY 2020” ARTE SIN LIMITES, donde se involcran talleres de formacion y  3 galas durante los dias 4, 5 Y 6  de Agosto. tuvo un impacto de:  ARTISTAS PARTICIPANTES TOTAL DE 1.800 PERSONAS,
3 DIAS MUESTRAS PROMEDIO 300-350 POR DÍA ESPECTADORES EN VIVO 
14,700 PERSONAS QUE ALCANZARONA VER LAS MUESTRAS DURANTE SU VISITA A FACEBOOK 
La Segunda muestra artistica Se realiza muestras artisticas con los diferentes artsitas y estudiantes de 1, 2, 3 Y 4 nivel de los diferentes talleres de formación artistica y cyultural.  
 se organia la programcion y se lleva a cabo un orden por días de las diferentes muestras artisticas, se decide que el evento se llamara “MUESTRAS ARTISTICAS DE TALENTOS IMCY 2020” ARTE SIN LIMITES EN NAVIDAD, donde se involcran talleres de formacion y  3 galas durante los dias  14,1 5 Y 16  de Diciembre.  con un impacto de: ARTISTAS PARTICIPANTES TOTAL DE 1.200 PERSONAS,
3 DIAS MUESTRAS PROMEDIO 170-220
 POR DÍA ESPECTADORES EN VIVO 
 </t>
  </si>
  <si>
    <t xml:space="preserve">El Instituto municipal de cultura desarrolla y ejecuta un programa radial de 30 minutos los días miércoles, en la emisora local del municipio donde el objetivo de este es dar a conocer la programación semanal que desarrollara el instituto a su vez rinde informes sobre las actividades ya ejecutadas.
Se lograron desarrollar 24 programas.
</t>
  </si>
  <si>
    <t>Con gran éxito se logra la realizacion de 3 encuentros de melomanos Virtual, donde se pudo garantizar los cuidados respecto a lo protocolos de bioseguridad y poder generar espacios culturales a la poblacion dentro de sus hogares, a su vez se conto con la premiacion de las mejores fotos comparteindo en familia dentro de sus hogares con suvenires como, maracas,  campanas y carrascas</t>
  </si>
  <si>
    <t>Formato Fo-GA-18, Expediente contractual 10-09-28-040-2020</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</si>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</sst>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 #,##0.00_-;\-&quot;$&quot;\ * #,##0.00_-;_-&quot;$&quot;\ * &quot;-&quot;??_-;_-@_-"/>
    <numFmt numFmtId="165" formatCode="_-* #,##0.00_-;\-* #,##0.00_-;_-* &quot;-&quot;??_-;_-@_-"/>
    <numFmt numFmtId="166" formatCode="d\-m;@"/>
    <numFmt numFmtId="167" formatCode="_-[$$-240A]\ * #,##0_-;\-[$$-240A]\ * #,##0_-;_-[$$-240A]\ * &quot;-&quot;??_-;_-@_-"/>
    <numFmt numFmtId="168" formatCode="_-&quot;$&quot;\ * #,##0_-;\-&quot;$&quot;\ * #,##0_-;_-&quot;$&quot;\ * &quot;-&quot;??_-;_-@_-"/>
    <numFmt numFmtId="169" formatCode="_-* #,##0.0_-;\-* #,##0.0_-;_-* &quot;-&quot;??_-;_-@_-"/>
    <numFmt numFmtId="170" formatCode="_-* #,##0_-;\-* #,##0_-;_-* &quot;-&quot;??_-;_-@_-"/>
    <numFmt numFmtId="171" formatCode="0.0%"/>
  </numFmts>
  <fonts count="16"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b/>
      <sz val="10"/>
      <color theme="1"/>
      <name val="Arial"/>
      <family val="2"/>
    </font>
    <font>
      <b/>
      <sz val="10"/>
      <color rgb="FF000000"/>
      <name val="Arial"/>
      <family val="2"/>
    </font>
    <font>
      <sz val="10"/>
      <name val="Arial"/>
      <family val="2"/>
    </font>
    <font>
      <b/>
      <sz val="10"/>
      <name val="Arial"/>
      <family val="2"/>
    </font>
    <font>
      <b/>
      <sz val="8"/>
      <color theme="0"/>
      <name val="Arial"/>
      <family val="2"/>
    </font>
    <font>
      <sz val="12"/>
      <color rgb="FF000000"/>
      <name val="Arial"/>
      <family val="2"/>
    </font>
    <font>
      <sz val="10"/>
      <color rgb="FF000000"/>
      <name val="Arial"/>
      <family val="2"/>
    </font>
    <font>
      <sz val="12"/>
      <color theme="1"/>
      <name val="Arial"/>
      <family val="2"/>
    </font>
    <font>
      <b/>
      <sz val="9"/>
      <color indexed="81"/>
      <name val="Tahoma"/>
      <family val="2"/>
    </font>
    <font>
      <sz val="9"/>
      <color indexed="81"/>
      <name val="Tahoma"/>
      <family val="2"/>
    </font>
    <font>
      <sz val="11"/>
      <color rgb="FF000000"/>
      <name val="Arial"/>
      <family val="2"/>
    </font>
    <font>
      <b/>
      <sz val="11"/>
      <color theme="1"/>
      <name val="Arial"/>
      <family val="2"/>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rgb="FFFFFF00"/>
        <bgColor indexed="64"/>
      </patternFill>
    </fill>
    <fill>
      <patternFill patternType="solid">
        <fgColor rgb="FFFFC34B"/>
        <bgColor indexed="64"/>
      </patternFill>
    </fill>
    <fill>
      <patternFill patternType="solid">
        <fgColor rgb="FFFFC00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FFFF"/>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cellStyleXfs>
  <cellXfs count="373">
    <xf numFmtId="0" fontId="0" fillId="0" borderId="0" xfId="0"/>
    <xf numFmtId="0" fontId="2" fillId="0" borderId="0" xfId="0" applyFont="1"/>
    <xf numFmtId="0" fontId="3" fillId="2" borderId="1" xfId="0" applyFont="1" applyFill="1" applyBorder="1" applyAlignment="1"/>
    <xf numFmtId="0" fontId="3" fillId="2" borderId="1" xfId="0" applyFont="1" applyFill="1" applyBorder="1" applyAlignment="1">
      <alignment horizontal="center"/>
    </xf>
    <xf numFmtId="0" fontId="2" fillId="2" borderId="2" xfId="0" applyFont="1" applyFill="1" applyBorder="1"/>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wrapText="1"/>
    </xf>
    <xf numFmtId="0" fontId="2" fillId="2" borderId="3" xfId="0" applyFont="1" applyFill="1" applyBorder="1" applyAlignment="1">
      <alignment vertical="center"/>
    </xf>
    <xf numFmtId="0" fontId="2" fillId="2" borderId="0" xfId="0" applyFont="1" applyFill="1" applyBorder="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wrapText="1"/>
    </xf>
    <xf numFmtId="0" fontId="2" fillId="2" borderId="4" xfId="0" applyFont="1" applyFill="1" applyBorder="1" applyAlignment="1">
      <alignment vertical="center"/>
    </xf>
    <xf numFmtId="9" fontId="7" fillId="3" borderId="1" xfId="0" applyNumberFormat="1" applyFont="1" applyFill="1" applyBorder="1" applyAlignment="1" applyProtection="1">
      <alignment horizontal="center" vertical="center" wrapText="1"/>
      <protection locked="0"/>
    </xf>
    <xf numFmtId="0" fontId="8" fillId="4" borderId="0" xfId="0" applyFont="1" applyFill="1" applyAlignment="1">
      <alignment horizontal="left" vertical="center"/>
    </xf>
    <xf numFmtId="0" fontId="4" fillId="4" borderId="8"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7" fillId="4" borderId="5" xfId="4" applyFont="1" applyFill="1" applyBorder="1" applyAlignment="1" applyProtection="1">
      <alignment horizontal="center" vertical="center" wrapText="1"/>
      <protection locked="0"/>
    </xf>
    <xf numFmtId="9" fontId="7" fillId="4" borderId="5" xfId="4" applyNumberFormat="1"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9" fontId="7" fillId="4" borderId="5" xfId="0" applyNumberFormat="1" applyFont="1" applyFill="1" applyBorder="1" applyAlignment="1" applyProtection="1">
      <alignment horizontal="center" vertical="center" wrapText="1"/>
      <protection locked="0"/>
    </xf>
    <xf numFmtId="166" fontId="6" fillId="4" borderId="5" xfId="0" applyNumberFormat="1" applyFont="1" applyFill="1" applyBorder="1" applyAlignment="1" applyProtection="1">
      <alignment horizontal="center" vertical="center" wrapText="1"/>
      <protection locked="0"/>
    </xf>
    <xf numFmtId="0" fontId="7" fillId="4" borderId="5" xfId="0" applyFont="1" applyFill="1" applyBorder="1" applyAlignment="1" applyProtection="1">
      <alignment horizontal="center" vertical="center" wrapText="1"/>
      <protection locked="0"/>
    </xf>
    <xf numFmtId="0" fontId="6" fillId="4" borderId="5" xfId="0" applyFont="1" applyFill="1" applyBorder="1" applyAlignment="1" applyProtection="1">
      <alignment vertical="center" wrapText="1"/>
      <protection locked="0"/>
    </xf>
    <xf numFmtId="0" fontId="7" fillId="4" borderId="5" xfId="0" applyFont="1" applyFill="1" applyBorder="1" applyAlignment="1" applyProtection="1">
      <alignment vertical="center" wrapText="1"/>
      <protection locked="0"/>
    </xf>
    <xf numFmtId="0" fontId="6" fillId="4" borderId="5" xfId="0" applyFont="1" applyFill="1" applyBorder="1" applyAlignment="1" applyProtection="1">
      <alignment horizontal="center" vertical="center" wrapText="1"/>
      <protection locked="0"/>
    </xf>
    <xf numFmtId="167" fontId="6" fillId="4" borderId="5" xfId="0" applyNumberFormat="1" applyFont="1" applyFill="1" applyBorder="1" applyAlignment="1" applyProtection="1">
      <alignment horizontal="center" vertical="center" wrapText="1"/>
      <protection locked="0"/>
    </xf>
    <xf numFmtId="0" fontId="8" fillId="0" borderId="0" xfId="0" applyFont="1" applyFill="1" applyAlignment="1">
      <alignment horizontal="left" vertical="center"/>
    </xf>
    <xf numFmtId="0" fontId="6" fillId="7" borderId="3" xfId="0" applyFont="1" applyFill="1" applyBorder="1" applyAlignment="1" applyProtection="1">
      <alignment horizontal="left" vertical="center" wrapText="1"/>
      <protection locked="0"/>
    </xf>
    <xf numFmtId="9" fontId="6" fillId="7" borderId="5" xfId="0" applyNumberFormat="1" applyFont="1" applyFill="1" applyBorder="1" applyAlignment="1" applyProtection="1">
      <alignment horizontal="center" vertical="center" wrapText="1"/>
      <protection locked="0"/>
    </xf>
    <xf numFmtId="166" fontId="6" fillId="7" borderId="5" xfId="0" applyNumberFormat="1"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2" fillId="7" borderId="1" xfId="0" quotePrefix="1" applyFont="1" applyFill="1" applyBorder="1" applyAlignment="1">
      <alignment horizontal="left" vertical="top" wrapText="1"/>
    </xf>
    <xf numFmtId="0" fontId="7" fillId="7" borderId="5" xfId="0" quotePrefix="1" applyFont="1" applyFill="1" applyBorder="1" applyAlignment="1" applyProtection="1">
      <alignment horizontal="left" vertical="top" wrapText="1"/>
      <protection locked="0"/>
    </xf>
    <xf numFmtId="168" fontId="6" fillId="7" borderId="5" xfId="2" applyNumberFormat="1" applyFont="1" applyFill="1" applyBorder="1" applyAlignment="1" applyProtection="1">
      <alignment horizontal="center" vertical="center" wrapText="1"/>
      <protection locked="0"/>
    </xf>
    <xf numFmtId="164" fontId="6" fillId="0" borderId="5" xfId="2" applyFont="1" applyFill="1" applyBorder="1" applyAlignment="1" applyProtection="1">
      <alignment horizontal="center" vertical="center" wrapText="1"/>
      <protection locked="0"/>
    </xf>
    <xf numFmtId="0" fontId="6" fillId="7" borderId="5" xfId="0" applyFont="1" applyFill="1" applyBorder="1" applyAlignment="1" applyProtection="1">
      <alignment horizontal="left" vertical="top" wrapText="1"/>
      <protection locked="0"/>
    </xf>
    <xf numFmtId="0" fontId="7" fillId="7" borderId="5" xfId="0" applyFont="1" applyFill="1" applyBorder="1" applyAlignment="1" applyProtection="1">
      <alignment horizontal="left" vertical="top" wrapText="1"/>
      <protection locked="0"/>
    </xf>
    <xf numFmtId="164" fontId="6" fillId="7" borderId="5" xfId="2" applyNumberFormat="1" applyFont="1" applyFill="1" applyBorder="1" applyAlignment="1" applyProtection="1">
      <alignment horizontal="center" vertical="center" wrapText="1"/>
      <protection locked="0"/>
    </xf>
    <xf numFmtId="0" fontId="6" fillId="7" borderId="5" xfId="0" quotePrefix="1" applyFont="1" applyFill="1" applyBorder="1" applyAlignment="1" applyProtection="1">
      <alignment horizontal="left" vertical="top" wrapText="1"/>
      <protection locked="0"/>
    </xf>
    <xf numFmtId="0" fontId="11" fillId="6" borderId="1" xfId="0" applyFont="1" applyFill="1" applyBorder="1" applyAlignment="1">
      <alignment horizontal="left" vertical="center" wrapText="1"/>
    </xf>
    <xf numFmtId="9" fontId="2" fillId="6" borderId="1" xfId="3" applyFont="1" applyFill="1" applyBorder="1" applyAlignment="1">
      <alignment horizontal="center" vertical="center"/>
    </xf>
    <xf numFmtId="0" fontId="2" fillId="0" borderId="1" xfId="0" applyFont="1" applyBorder="1" applyAlignment="1">
      <alignment vertical="center"/>
    </xf>
    <xf numFmtId="9" fontId="4" fillId="0" borderId="1" xfId="3" applyFont="1" applyBorder="1" applyAlignment="1">
      <alignment vertical="center"/>
    </xf>
    <xf numFmtId="17" fontId="2" fillId="6" borderId="1" xfId="0" applyNumberFormat="1" applyFont="1" applyFill="1" applyBorder="1" applyAlignment="1">
      <alignment horizontal="center" vertical="center"/>
    </xf>
    <xf numFmtId="0" fontId="4" fillId="7" borderId="1" xfId="0" quotePrefix="1" applyFont="1" applyFill="1" applyBorder="1" applyAlignment="1">
      <alignment horizontal="left" vertical="top" wrapText="1"/>
    </xf>
    <xf numFmtId="168" fontId="2" fillId="7" borderId="1" xfId="2" applyNumberFormat="1" applyFont="1" applyFill="1" applyBorder="1" applyAlignment="1">
      <alignment horizontal="center" vertical="center" wrapText="1"/>
    </xf>
    <xf numFmtId="164" fontId="2" fillId="0" borderId="1" xfId="2" applyFont="1" applyBorder="1" applyAlignment="1">
      <alignment horizontal="center" vertical="center" wrapText="1"/>
    </xf>
    <xf numFmtId="0" fontId="4" fillId="0" borderId="1" xfId="0" applyFont="1" applyBorder="1" applyAlignment="1">
      <alignment horizontal="center" vertical="center"/>
    </xf>
    <xf numFmtId="0" fontId="4" fillId="5" borderId="1" xfId="0" applyFont="1" applyFill="1" applyBorder="1" applyAlignment="1">
      <alignment vertical="center" wrapText="1"/>
    </xf>
    <xf numFmtId="0" fontId="2" fillId="0" borderId="1" xfId="0" applyFont="1" applyBorder="1"/>
    <xf numFmtId="0" fontId="10" fillId="5" borderId="1" xfId="0" applyFont="1" applyFill="1" applyBorder="1" applyAlignment="1">
      <alignment horizontal="justify" vertical="center" wrapText="1"/>
    </xf>
    <xf numFmtId="0" fontId="10" fillId="0" borderId="1" xfId="0" applyFont="1" applyBorder="1" applyAlignment="1">
      <alignment horizontal="center" vertical="center" wrapText="1"/>
    </xf>
    <xf numFmtId="0" fontId="2"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2" fillId="6" borderId="1" xfId="0" applyFont="1" applyFill="1" applyBorder="1" applyAlignment="1">
      <alignment vertical="center" wrapText="1"/>
    </xf>
    <xf numFmtId="0" fontId="7" fillId="7" borderId="1" xfId="0" applyFont="1" applyFill="1" applyBorder="1" applyAlignment="1" applyProtection="1">
      <alignment vertical="center" wrapText="1"/>
      <protection locked="0"/>
    </xf>
    <xf numFmtId="0" fontId="2" fillId="6" borderId="1" xfId="0" quotePrefix="1" applyFont="1" applyFill="1" applyBorder="1" applyAlignment="1">
      <alignment horizontal="left" vertical="top" wrapText="1"/>
    </xf>
    <xf numFmtId="0" fontId="4" fillId="6" borderId="1" xfId="0" quotePrefix="1" applyFont="1" applyFill="1" applyBorder="1" applyAlignment="1">
      <alignment horizontal="left" vertical="top" wrapText="1"/>
    </xf>
    <xf numFmtId="168" fontId="2" fillId="6" borderId="1" xfId="2" applyNumberFormat="1" applyFont="1" applyFill="1" applyBorder="1" applyAlignment="1">
      <alignment horizontal="center" vertical="center" wrapText="1"/>
    </xf>
    <xf numFmtId="0" fontId="10" fillId="8" borderId="1" xfId="0" applyFont="1" applyFill="1" applyBorder="1" applyAlignment="1">
      <alignment horizontal="justify" vertical="center" wrapText="1"/>
    </xf>
    <xf numFmtId="0" fontId="4" fillId="9" borderId="1" xfId="0" applyFont="1" applyFill="1" applyBorder="1" applyAlignment="1">
      <alignment wrapText="1"/>
    </xf>
    <xf numFmtId="0" fontId="10" fillId="9" borderId="1" xfId="0" applyFont="1" applyFill="1" applyBorder="1" applyAlignment="1">
      <alignment horizontal="justify" vertical="center" wrapText="1"/>
    </xf>
    <xf numFmtId="0" fontId="10" fillId="10"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9" fontId="2" fillId="6" borderId="1" xfId="3" applyFont="1" applyFill="1" applyBorder="1" applyAlignment="1">
      <alignment vertical="center"/>
    </xf>
    <xf numFmtId="10" fontId="2" fillId="6" borderId="1" xfId="3" applyNumberFormat="1" applyFont="1" applyFill="1" applyBorder="1" applyAlignment="1">
      <alignment vertical="center"/>
    </xf>
    <xf numFmtId="9" fontId="4" fillId="6" borderId="1" xfId="3" applyFont="1" applyFill="1" applyBorder="1" applyAlignment="1">
      <alignment vertical="center"/>
    </xf>
    <xf numFmtId="0" fontId="2" fillId="6" borderId="5" xfId="0" quotePrefix="1" applyFont="1" applyFill="1" applyBorder="1" applyAlignment="1">
      <alignment horizontal="left" vertical="top" wrapText="1"/>
    </xf>
    <xf numFmtId="0" fontId="4" fillId="6" borderId="5" xfId="0" quotePrefix="1" applyFont="1" applyFill="1" applyBorder="1" applyAlignment="1">
      <alignment horizontal="left" vertical="top" wrapText="1"/>
    </xf>
    <xf numFmtId="168" fontId="2" fillId="6" borderId="5" xfId="2" applyNumberFormat="1" applyFont="1" applyFill="1" applyBorder="1" applyAlignment="1">
      <alignment horizontal="center" vertical="center" wrapText="1"/>
    </xf>
    <xf numFmtId="164" fontId="2" fillId="0" borderId="5" xfId="2" applyFont="1" applyBorder="1" applyAlignment="1">
      <alignment horizontal="center" vertical="center" wrapText="1"/>
    </xf>
    <xf numFmtId="0" fontId="4" fillId="6" borderId="5" xfId="0" applyFont="1" applyFill="1" applyBorder="1" applyAlignment="1">
      <alignment horizontal="left" vertical="top" wrapText="1"/>
    </xf>
    <xf numFmtId="0" fontId="2" fillId="6" borderId="9" xfId="0" applyFont="1" applyFill="1" applyBorder="1" applyAlignment="1">
      <alignment horizontal="left" vertical="top" wrapText="1"/>
    </xf>
    <xf numFmtId="0" fontId="4" fillId="6" borderId="9" xfId="0" applyFont="1" applyFill="1" applyBorder="1" applyAlignment="1">
      <alignment horizontal="left" vertical="top" wrapText="1"/>
    </xf>
    <xf numFmtId="168" fontId="2" fillId="6" borderId="9" xfId="2" applyNumberFormat="1" applyFont="1" applyFill="1" applyBorder="1" applyAlignment="1">
      <alignment horizontal="center" vertical="center" wrapText="1"/>
    </xf>
    <xf numFmtId="0" fontId="2" fillId="6" borderId="8" xfId="0" quotePrefix="1" applyFont="1" applyFill="1" applyBorder="1" applyAlignment="1">
      <alignment horizontal="left" vertical="top" wrapText="1"/>
    </xf>
    <xf numFmtId="0" fontId="4" fillId="6" borderId="8" xfId="0" applyFont="1" applyFill="1" applyBorder="1" applyAlignment="1">
      <alignment horizontal="left" vertical="top" wrapText="1"/>
    </xf>
    <xf numFmtId="168" fontId="2" fillId="6" borderId="8" xfId="2" applyNumberFormat="1" applyFont="1" applyFill="1" applyBorder="1" applyAlignment="1">
      <alignment horizontal="center" vertical="center" wrapText="1"/>
    </xf>
    <xf numFmtId="0" fontId="4" fillId="11" borderId="1" xfId="0" applyFont="1" applyFill="1" applyBorder="1" applyAlignment="1">
      <alignment vertical="center" wrapText="1"/>
    </xf>
    <xf numFmtId="0" fontId="10" fillId="11" borderId="1" xfId="0" applyFont="1" applyFill="1" applyBorder="1" applyAlignment="1">
      <alignment horizontal="justify" vertical="center" wrapText="1"/>
    </xf>
    <xf numFmtId="9" fontId="2" fillId="6" borderId="1" xfId="3"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6"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5" xfId="0" applyFont="1" applyFill="1" applyBorder="1" applyAlignment="1">
      <alignment horizontal="left" vertical="top" wrapText="1"/>
    </xf>
    <xf numFmtId="0" fontId="2" fillId="6" borderId="9" xfId="0" quotePrefix="1" applyFont="1" applyFill="1" applyBorder="1" applyAlignment="1">
      <alignment horizontal="left" vertical="top" wrapText="1"/>
    </xf>
    <xf numFmtId="9" fontId="2" fillId="6" borderId="1" xfId="3" applyFont="1" applyFill="1" applyBorder="1" applyAlignment="1">
      <alignment horizontal="center" wrapText="1"/>
    </xf>
    <xf numFmtId="0" fontId="4" fillId="6" borderId="1" xfId="0" applyFont="1" applyFill="1" applyBorder="1" applyAlignment="1">
      <alignment horizontal="center" vertical="center"/>
    </xf>
    <xf numFmtId="0" fontId="2" fillId="0" borderId="7" xfId="0" applyFont="1" applyBorder="1"/>
    <xf numFmtId="0" fontId="4" fillId="6" borderId="12" xfId="0" applyFont="1" applyFill="1" applyBorder="1" applyAlignment="1">
      <alignment vertical="center" wrapText="1"/>
    </xf>
    <xf numFmtId="9" fontId="2" fillId="6" borderId="6" xfId="3" applyFont="1" applyFill="1" applyBorder="1" applyAlignment="1">
      <alignment vertical="center"/>
    </xf>
    <xf numFmtId="0" fontId="2" fillId="6" borderId="15" xfId="0" applyFont="1" applyFill="1" applyBorder="1" applyAlignment="1">
      <alignment vertical="center" wrapText="1"/>
    </xf>
    <xf numFmtId="0" fontId="4" fillId="6" borderId="9" xfId="0" applyFont="1" applyFill="1" applyBorder="1" applyAlignment="1">
      <alignment horizontal="left" vertical="center" wrapText="1"/>
    </xf>
    <xf numFmtId="0" fontId="4"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4" fillId="12" borderId="1" xfId="0" applyFont="1" applyFill="1" applyBorder="1" applyAlignment="1">
      <alignment horizontal="left" vertical="center" wrapText="1"/>
    </xf>
    <xf numFmtId="0" fontId="2" fillId="12" borderId="1" xfId="0" applyFont="1" applyFill="1" applyBorder="1" applyAlignment="1">
      <alignment horizontal="justify"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wrapText="1"/>
    </xf>
    <xf numFmtId="9" fontId="7" fillId="0" borderId="5" xfId="3"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9" fontId="4" fillId="0" borderId="1" xfId="3" applyFont="1" applyBorder="1" applyAlignment="1">
      <alignment horizontal="center" vertical="center"/>
    </xf>
    <xf numFmtId="9" fontId="4" fillId="0" borderId="0" xfId="0" applyNumberFormat="1" applyFont="1" applyAlignment="1">
      <alignment horizontal="center" vertical="center"/>
    </xf>
    <xf numFmtId="0" fontId="2" fillId="0" borderId="1" xfId="0" applyFont="1" applyBorder="1" applyAlignment="1">
      <alignment vertical="center" wrapText="1"/>
    </xf>
    <xf numFmtId="0" fontId="4" fillId="6" borderId="1" xfId="0" applyFont="1" applyFill="1" applyBorder="1" applyAlignment="1">
      <alignment vertical="center" wrapText="1"/>
    </xf>
    <xf numFmtId="0" fontId="10" fillId="6" borderId="1" xfId="0" applyFont="1" applyFill="1" applyBorder="1" applyAlignment="1">
      <alignment vertical="center" wrapText="1"/>
    </xf>
    <xf numFmtId="0" fontId="2" fillId="8" borderId="1" xfId="0" applyFont="1" applyFill="1" applyBorder="1" applyAlignment="1">
      <alignment vertical="center" wrapText="1"/>
    </xf>
    <xf numFmtId="9" fontId="2" fillId="8" borderId="1" xfId="3" applyFont="1" applyFill="1" applyBorder="1" applyAlignment="1">
      <alignment horizontal="center" vertical="center"/>
    </xf>
    <xf numFmtId="9" fontId="4" fillId="8" borderId="1" xfId="3" applyFont="1" applyFill="1" applyBorder="1" applyAlignment="1">
      <alignment vertical="center"/>
    </xf>
    <xf numFmtId="0" fontId="2"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0" fontId="4" fillId="8" borderId="1" xfId="0" applyFont="1" applyFill="1" applyBorder="1" applyAlignment="1">
      <alignment horizontal="center" vertical="center"/>
    </xf>
    <xf numFmtId="9" fontId="4" fillId="8" borderId="1" xfId="3" applyFont="1" applyFill="1" applyBorder="1" applyAlignment="1">
      <alignment horizontal="center" vertical="center"/>
    </xf>
    <xf numFmtId="0" fontId="2" fillId="13" borderId="1" xfId="0" applyFont="1" applyFill="1" applyBorder="1" applyAlignment="1">
      <alignment horizontal="left" vertical="center" wrapText="1"/>
    </xf>
    <xf numFmtId="0" fontId="2" fillId="13" borderId="1" xfId="0" applyFont="1" applyFill="1" applyBorder="1" applyAlignment="1">
      <alignment vertical="center" wrapText="1"/>
    </xf>
    <xf numFmtId="0" fontId="4" fillId="8" borderId="1" xfId="0" applyFont="1" applyFill="1" applyBorder="1" applyAlignment="1">
      <alignment vertical="top" wrapText="1"/>
    </xf>
    <xf numFmtId="164" fontId="2" fillId="0" borderId="5" xfId="2" applyFont="1" applyBorder="1" applyAlignment="1">
      <alignment horizontal="center" vertical="center" wrapText="1"/>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vertical="top" wrapText="1"/>
    </xf>
    <xf numFmtId="0" fontId="6" fillId="0" borderId="5" xfId="0" applyFont="1" applyFill="1" applyBorder="1" applyAlignment="1" applyProtection="1">
      <alignment horizontal="left" vertical="top" wrapText="1"/>
      <protection locked="0"/>
    </xf>
    <xf numFmtId="0" fontId="4" fillId="8" borderId="1" xfId="0" applyFont="1" applyFill="1" applyBorder="1" applyAlignment="1">
      <alignment vertical="center" wrapText="1"/>
    </xf>
    <xf numFmtId="164" fontId="2" fillId="0" borderId="1" xfId="2" applyNumberFormat="1" applyFont="1" applyBorder="1" applyAlignment="1">
      <alignment horizontal="center" vertical="center" wrapText="1"/>
    </xf>
    <xf numFmtId="165" fontId="2" fillId="0" borderId="0" xfId="0" applyNumberFormat="1" applyFont="1" applyAlignment="1">
      <alignment vertical="center"/>
    </xf>
    <xf numFmtId="0" fontId="15" fillId="0" borderId="0" xfId="0" applyFont="1" applyAlignment="1">
      <alignment vertical="center"/>
    </xf>
    <xf numFmtId="164" fontId="15" fillId="0" borderId="0" xfId="0" applyNumberFormat="1" applyFont="1" applyAlignment="1">
      <alignment vertical="center"/>
    </xf>
    <xf numFmtId="0" fontId="15" fillId="0" borderId="0" xfId="0" applyFont="1" applyAlignment="1">
      <alignment wrapText="1"/>
    </xf>
    <xf numFmtId="168" fontId="15" fillId="0" borderId="0" xfId="0" applyNumberFormat="1" applyFont="1" applyAlignment="1">
      <alignment vertical="center"/>
    </xf>
    <xf numFmtId="9" fontId="15" fillId="0" borderId="0" xfId="0" applyNumberFormat="1" applyFont="1" applyAlignment="1">
      <alignment horizontal="center" vertical="center"/>
    </xf>
    <xf numFmtId="164" fontId="6" fillId="0" borderId="5" xfId="2" applyNumberFormat="1" applyFont="1" applyFill="1" applyBorder="1" applyAlignment="1" applyProtection="1">
      <alignment horizontal="center" vertical="center" wrapText="1"/>
      <protection locked="0"/>
    </xf>
    <xf numFmtId="164" fontId="2" fillId="7" borderId="1" xfId="2" applyNumberFormat="1" applyFont="1" applyFill="1" applyBorder="1" applyAlignment="1">
      <alignment horizontal="center" vertical="center" wrapText="1"/>
    </xf>
    <xf numFmtId="164" fontId="2" fillId="6" borderId="1" xfId="2" applyNumberFormat="1" applyFont="1" applyFill="1" applyBorder="1" applyAlignment="1">
      <alignment horizontal="center" vertical="center" wrapText="1"/>
    </xf>
    <xf numFmtId="164" fontId="2" fillId="6" borderId="5" xfId="2" applyNumberFormat="1" applyFont="1" applyFill="1" applyBorder="1" applyAlignment="1">
      <alignment horizontal="center" vertical="center" wrapText="1"/>
    </xf>
    <xf numFmtId="164" fontId="2" fillId="6" borderId="9" xfId="2" applyNumberFormat="1" applyFont="1" applyFill="1" applyBorder="1" applyAlignment="1">
      <alignment horizontal="center" vertical="center" wrapText="1"/>
    </xf>
    <xf numFmtId="164" fontId="2" fillId="6" borderId="8" xfId="2" applyNumberFormat="1" applyFont="1" applyFill="1" applyBorder="1" applyAlignment="1">
      <alignment horizontal="center" vertical="center" wrapText="1"/>
    </xf>
    <xf numFmtId="0" fontId="2" fillId="8" borderId="1" xfId="0" applyFont="1" applyFill="1" applyBorder="1" applyAlignment="1">
      <alignment vertical="top" wrapText="1"/>
    </xf>
    <xf numFmtId="0" fontId="14" fillId="0" borderId="0" xfId="0" applyFont="1" applyAlignment="1">
      <alignment horizontal="justify" vertical="top"/>
    </xf>
    <xf numFmtId="0" fontId="2" fillId="0" borderId="1" xfId="0" applyFont="1" applyBorder="1" applyAlignment="1">
      <alignment horizontal="center" vertical="top" wrapText="1"/>
    </xf>
    <xf numFmtId="0" fontId="10" fillId="10" borderId="5" xfId="0" applyFont="1" applyFill="1" applyBorder="1" applyAlignment="1">
      <alignment vertical="center" wrapText="1"/>
    </xf>
    <xf numFmtId="0" fontId="10" fillId="10" borderId="8" xfId="0" applyFont="1" applyFill="1" applyBorder="1" applyAlignment="1">
      <alignmen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6" fillId="7" borderId="5" xfId="0" applyFont="1" applyFill="1" applyBorder="1" applyAlignment="1" applyProtection="1">
      <alignment horizontal="center" vertical="center" wrapText="1"/>
      <protection locked="0"/>
    </xf>
    <xf numFmtId="0" fontId="6" fillId="7" borderId="8" xfId="0" applyFont="1" applyFill="1" applyBorder="1" applyAlignment="1" applyProtection="1">
      <alignment horizontal="center" vertical="center" wrapText="1"/>
      <protection locked="0"/>
    </xf>
    <xf numFmtId="0" fontId="6" fillId="7" borderId="9" xfId="0" applyFont="1" applyFill="1" applyBorder="1" applyAlignment="1" applyProtection="1">
      <alignment horizontal="center" vertical="center" wrapText="1"/>
      <protection locked="0"/>
    </xf>
    <xf numFmtId="164" fontId="2" fillId="0" borderId="5" xfId="2" applyFont="1" applyBorder="1" applyAlignment="1">
      <alignment horizontal="center" vertical="center" wrapText="1"/>
    </xf>
    <xf numFmtId="164" fontId="2" fillId="0" borderId="8" xfId="2" applyFont="1" applyBorder="1" applyAlignment="1">
      <alignment horizontal="center" vertical="center" wrapText="1"/>
    </xf>
    <xf numFmtId="164" fontId="2" fillId="0" borderId="9" xfId="2" applyFont="1" applyBorder="1" applyAlignment="1">
      <alignment horizontal="center" vertical="center" wrapText="1"/>
    </xf>
    <xf numFmtId="9" fontId="2" fillId="0" borderId="5" xfId="3" applyFont="1" applyBorder="1" applyAlignment="1">
      <alignment horizontal="center" vertical="center" wrapText="1"/>
    </xf>
    <xf numFmtId="9" fontId="2" fillId="0" borderId="8" xfId="3" applyFont="1" applyBorder="1" applyAlignment="1">
      <alignment horizontal="center" vertical="center" wrapText="1"/>
    </xf>
    <xf numFmtId="9" fontId="2" fillId="0" borderId="9" xfId="3" applyFont="1" applyBorder="1" applyAlignment="1">
      <alignment horizontal="center" vertical="center" wrapText="1"/>
    </xf>
    <xf numFmtId="0" fontId="10" fillId="0" borderId="5" xfId="0" applyFont="1" applyBorder="1" applyAlignment="1">
      <alignment horizontal="center" vertical="center" wrapText="1"/>
    </xf>
    <xf numFmtId="0" fontId="6" fillId="0" borderId="5"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164" fontId="2" fillId="6" borderId="5" xfId="2" applyNumberFormat="1" applyFont="1" applyFill="1" applyBorder="1" applyAlignment="1">
      <alignment horizontal="center" vertical="center" wrapText="1"/>
    </xf>
    <xf numFmtId="164" fontId="2" fillId="6" borderId="8" xfId="2" applyNumberFormat="1" applyFont="1" applyFill="1" applyBorder="1" applyAlignment="1">
      <alignment horizontal="center" vertical="center" wrapText="1"/>
    </xf>
    <xf numFmtId="168" fontId="2" fillId="6" borderId="5" xfId="2" applyNumberFormat="1" applyFont="1" applyFill="1" applyBorder="1" applyAlignment="1">
      <alignment horizontal="center" vertical="center" wrapText="1"/>
    </xf>
    <xf numFmtId="168" fontId="2" fillId="6" borderId="8" xfId="2" applyNumberFormat="1" applyFont="1" applyFill="1" applyBorder="1" applyAlignment="1">
      <alignment horizontal="center" vertical="center" wrapText="1"/>
    </xf>
    <xf numFmtId="164" fontId="2" fillId="6" borderId="9" xfId="2" applyNumberFormat="1" applyFont="1" applyFill="1" applyBorder="1" applyAlignment="1">
      <alignment horizontal="center" vertical="center" wrapText="1"/>
    </xf>
    <xf numFmtId="0" fontId="2" fillId="6" borderId="5"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8" borderId="5"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6" borderId="5" xfId="0" applyFont="1" applyFill="1" applyBorder="1" applyAlignment="1">
      <alignment horizontal="left" vertical="top" wrapText="1"/>
    </xf>
    <xf numFmtId="0" fontId="2" fillId="6" borderId="8"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8" xfId="0" applyFont="1" applyFill="1" applyBorder="1" applyAlignment="1">
      <alignment horizontal="left" vertical="top" wrapText="1"/>
    </xf>
    <xf numFmtId="165" fontId="4" fillId="0" borderId="5" xfId="1" applyFont="1" applyFill="1" applyBorder="1" applyAlignment="1">
      <alignment horizontal="center" vertical="center"/>
    </xf>
    <xf numFmtId="165" fontId="4" fillId="0" borderId="8" xfId="1" applyFont="1" applyFill="1" applyBorder="1" applyAlignment="1">
      <alignment horizontal="center" vertical="center"/>
    </xf>
    <xf numFmtId="165" fontId="4" fillId="0" borderId="9" xfId="1" applyFont="1" applyFill="1" applyBorder="1" applyAlignment="1">
      <alignment horizontal="center" vertical="center"/>
    </xf>
    <xf numFmtId="2" fontId="4" fillId="0" borderId="5" xfId="0"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9" fontId="4" fillId="0" borderId="5" xfId="3" applyFont="1" applyFill="1" applyBorder="1" applyAlignment="1">
      <alignment horizontal="center" vertical="center"/>
    </xf>
    <xf numFmtId="9" fontId="4" fillId="0" borderId="8" xfId="3" applyFont="1" applyFill="1" applyBorder="1" applyAlignment="1">
      <alignment horizontal="center" vertical="center"/>
    </xf>
    <xf numFmtId="9" fontId="4" fillId="0" borderId="9" xfId="3" applyFont="1" applyFill="1" applyBorder="1" applyAlignment="1">
      <alignment horizontal="center" vertical="center"/>
    </xf>
    <xf numFmtId="0" fontId="2" fillId="8" borderId="5" xfId="0" applyFont="1" applyFill="1" applyBorder="1" applyAlignment="1">
      <alignment horizontal="center" vertical="center"/>
    </xf>
    <xf numFmtId="0" fontId="2" fillId="8" borderId="9" xfId="0" applyFont="1" applyFill="1" applyBorder="1" applyAlignment="1">
      <alignment horizontal="center" vertical="center"/>
    </xf>
    <xf numFmtId="9" fontId="4" fillId="0" borderId="5" xfId="3" applyFont="1" applyBorder="1" applyAlignment="1">
      <alignment horizontal="center" vertical="center"/>
    </xf>
    <xf numFmtId="9" fontId="4" fillId="0" borderId="8" xfId="3" applyFont="1" applyBorder="1" applyAlignment="1">
      <alignment horizontal="center" vertical="center"/>
    </xf>
    <xf numFmtId="9" fontId="4" fillId="0" borderId="9" xfId="3" applyFont="1" applyBorder="1" applyAlignment="1">
      <alignment horizontal="center" vertical="center"/>
    </xf>
    <xf numFmtId="168" fontId="2" fillId="6" borderId="9" xfId="2" applyNumberFormat="1" applyFont="1" applyFill="1" applyBorder="1" applyAlignment="1">
      <alignment horizontal="center" vertical="center" wrapText="1"/>
    </xf>
    <xf numFmtId="0" fontId="2" fillId="6" borderId="5" xfId="0" quotePrefix="1" applyFont="1" applyFill="1" applyBorder="1" applyAlignment="1">
      <alignment horizontal="left" vertical="top" wrapText="1"/>
    </xf>
    <xf numFmtId="0" fontId="2" fillId="6" borderId="8" xfId="0" quotePrefix="1" applyFont="1" applyFill="1" applyBorder="1" applyAlignment="1">
      <alignment horizontal="left" vertical="top" wrapText="1"/>
    </xf>
    <xf numFmtId="0" fontId="2" fillId="6" borderId="9" xfId="0" quotePrefix="1" applyFont="1" applyFill="1" applyBorder="1" applyAlignment="1">
      <alignment horizontal="left" vertical="top" wrapText="1"/>
    </xf>
    <xf numFmtId="0" fontId="4" fillId="6" borderId="9" xfId="0" applyFont="1" applyFill="1" applyBorder="1" applyAlignment="1">
      <alignment horizontal="left"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9" fontId="4" fillId="0" borderId="11" xfId="3" applyFont="1" applyBorder="1" applyAlignment="1">
      <alignment horizontal="center" vertical="center"/>
    </xf>
    <xf numFmtId="165" fontId="4" fillId="0" borderId="11" xfId="1" applyFont="1" applyBorder="1" applyAlignment="1">
      <alignment horizontal="center" vertical="center"/>
    </xf>
    <xf numFmtId="165" fontId="4" fillId="0" borderId="8" xfId="1" applyFont="1" applyBorder="1" applyAlignment="1">
      <alignment horizontal="center" vertical="center"/>
    </xf>
    <xf numFmtId="165" fontId="4" fillId="0" borderId="9" xfId="1"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9" fontId="2" fillId="0" borderId="5" xfId="3" applyFont="1" applyFill="1" applyBorder="1" applyAlignment="1">
      <alignment horizontal="left" vertical="top" wrapText="1"/>
    </xf>
    <xf numFmtId="9" fontId="2" fillId="0" borderId="9" xfId="3" applyFont="1" applyFill="1" applyBorder="1" applyAlignment="1">
      <alignment horizontal="left" vertical="top" wrapText="1"/>
    </xf>
    <xf numFmtId="9" fontId="4" fillId="0" borderId="5" xfId="3" applyFont="1" applyBorder="1" applyAlignment="1">
      <alignment horizontal="center" vertical="center" wrapText="1"/>
    </xf>
    <xf numFmtId="9" fontId="4" fillId="0" borderId="9" xfId="3" applyFont="1" applyBorder="1" applyAlignment="1">
      <alignment horizontal="center" vertical="center"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9" fontId="4" fillId="0" borderId="5"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9" fontId="2" fillId="6" borderId="5" xfId="3" applyFont="1" applyFill="1" applyBorder="1" applyAlignment="1">
      <alignment horizontal="center" vertical="center"/>
    </xf>
    <xf numFmtId="9" fontId="2" fillId="6" borderId="9" xfId="3"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 xfId="0" applyFont="1" applyBorder="1" applyAlignment="1">
      <alignment horizontal="center" vertical="center"/>
    </xf>
    <xf numFmtId="0" fontId="4" fillId="12" borderId="5" xfId="0" applyFont="1" applyFill="1" applyBorder="1" applyAlignment="1">
      <alignment horizontal="left" vertical="center" wrapText="1"/>
    </xf>
    <xf numFmtId="0" fontId="4" fillId="12" borderId="8" xfId="0" applyFont="1" applyFill="1" applyBorder="1" applyAlignment="1">
      <alignment horizontal="left" vertical="center" wrapText="1"/>
    </xf>
    <xf numFmtId="0" fontId="4" fillId="12" borderId="9" xfId="0" applyFont="1" applyFill="1" applyBorder="1" applyAlignment="1">
      <alignment horizontal="left" vertical="center" wrapText="1"/>
    </xf>
    <xf numFmtId="0" fontId="2" fillId="12" borderId="8" xfId="0" applyFont="1" applyFill="1" applyBorder="1" applyAlignment="1">
      <alignment horizontal="center" vertical="center" wrapText="1"/>
    </xf>
    <xf numFmtId="0" fontId="2" fillId="12" borderId="9" xfId="0" applyFont="1" applyFill="1" applyBorder="1" applyAlignment="1">
      <alignment horizontal="center" vertical="center" wrapText="1"/>
    </xf>
    <xf numFmtId="9" fontId="2" fillId="6" borderId="8" xfId="3" applyFont="1" applyFill="1" applyBorder="1" applyAlignment="1">
      <alignment horizontal="center" vertical="center"/>
    </xf>
    <xf numFmtId="0" fontId="2" fillId="6" borderId="5"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12" borderId="10" xfId="0" applyFont="1" applyFill="1" applyBorder="1" applyAlignment="1">
      <alignment horizontal="center" vertical="center" wrapText="1"/>
    </xf>
    <xf numFmtId="0" fontId="2" fillId="12" borderId="13" xfId="0" applyFont="1" applyFill="1" applyBorder="1" applyAlignment="1">
      <alignment horizontal="center" vertical="center" wrapText="1"/>
    </xf>
    <xf numFmtId="9" fontId="2" fillId="6" borderId="11" xfId="3" applyFont="1" applyFill="1" applyBorder="1" applyAlignment="1">
      <alignment horizontal="center" vertical="center"/>
    </xf>
    <xf numFmtId="9" fontId="2" fillId="6" borderId="14" xfId="3" applyFont="1" applyFill="1" applyBorder="1" applyAlignment="1">
      <alignment horizontal="center" vertical="center"/>
    </xf>
    <xf numFmtId="0" fontId="4" fillId="11" borderId="5"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9"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8" xfId="0" applyFont="1" applyFill="1" applyBorder="1" applyAlignment="1">
      <alignment horizontal="center" vertical="center" wrapText="1"/>
    </xf>
    <xf numFmtId="9" fontId="2" fillId="6" borderId="5" xfId="3" applyFont="1" applyFill="1" applyBorder="1" applyAlignment="1">
      <alignment horizontal="center" wrapText="1"/>
    </xf>
    <xf numFmtId="9" fontId="2" fillId="6" borderId="8" xfId="3" applyFont="1" applyFill="1" applyBorder="1" applyAlignment="1">
      <alignment horizontal="center" wrapText="1"/>
    </xf>
    <xf numFmtId="9" fontId="4" fillId="0" borderId="14" xfId="3" applyFont="1" applyBorder="1" applyAlignment="1">
      <alignment horizontal="center" vertical="center"/>
    </xf>
    <xf numFmtId="165" fontId="4" fillId="0" borderId="11" xfId="1" applyFont="1" applyFill="1" applyBorder="1" applyAlignment="1">
      <alignment horizontal="center" vertical="center"/>
    </xf>
    <xf numFmtId="0" fontId="4" fillId="9" borderId="5"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9" xfId="0" applyFont="1" applyFill="1" applyBorder="1" applyAlignment="1">
      <alignment horizontal="left" vertical="center" wrapText="1"/>
    </xf>
    <xf numFmtId="0" fontId="10" fillId="9" borderId="5"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0" fillId="11" borderId="9" xfId="0" applyFont="1" applyFill="1" applyBorder="1" applyAlignment="1">
      <alignment horizontal="center" vertical="center" wrapText="1"/>
    </xf>
    <xf numFmtId="9" fontId="2" fillId="6" borderId="9" xfId="3" applyFont="1" applyFill="1" applyBorder="1" applyAlignment="1">
      <alignment horizontal="center" wrapText="1"/>
    </xf>
    <xf numFmtId="0" fontId="4" fillId="0" borderId="8" xfId="0" applyFont="1" applyFill="1" applyBorder="1" applyAlignment="1">
      <alignment horizontal="center" vertical="center"/>
    </xf>
    <xf numFmtId="0" fontId="4" fillId="6" borderId="5" xfId="0" quotePrefix="1" applyFont="1" applyFill="1" applyBorder="1" applyAlignment="1">
      <alignment horizontal="left" vertical="top" wrapText="1"/>
    </xf>
    <xf numFmtId="0" fontId="4" fillId="6" borderId="9" xfId="0" quotePrefix="1" applyFont="1" applyFill="1" applyBorder="1" applyAlignment="1">
      <alignment horizontal="left" vertical="top" wrapText="1"/>
    </xf>
    <xf numFmtId="0" fontId="2" fillId="6" borderId="9" xfId="0" applyFont="1" applyFill="1" applyBorder="1" applyAlignment="1">
      <alignment horizontal="left" vertical="top" wrapText="1"/>
    </xf>
    <xf numFmtId="0" fontId="2" fillId="8" borderId="5" xfId="0" applyFont="1" applyFill="1" applyBorder="1" applyAlignment="1">
      <alignment horizontal="left" vertical="top" wrapText="1"/>
    </xf>
    <xf numFmtId="0" fontId="2" fillId="8" borderId="9" xfId="0" applyFont="1" applyFill="1" applyBorder="1" applyAlignment="1">
      <alignment horizontal="left" vertical="top" wrapText="1"/>
    </xf>
    <xf numFmtId="0" fontId="4" fillId="8" borderId="5" xfId="0" applyFont="1" applyFill="1" applyBorder="1" applyAlignment="1">
      <alignment horizontal="left" vertical="center" wrapText="1"/>
    </xf>
    <xf numFmtId="0" fontId="4" fillId="8" borderId="9" xfId="0" applyFont="1" applyFill="1" applyBorder="1" applyAlignment="1">
      <alignment horizontal="left" vertical="center" wrapText="1"/>
    </xf>
    <xf numFmtId="170" fontId="4" fillId="8" borderId="5" xfId="1" applyNumberFormat="1" applyFont="1" applyFill="1" applyBorder="1" applyAlignment="1">
      <alignment horizontal="center" vertical="center"/>
    </xf>
    <xf numFmtId="170" fontId="4" fillId="8" borderId="9" xfId="1" applyNumberFormat="1" applyFont="1" applyFill="1" applyBorder="1" applyAlignment="1">
      <alignment horizontal="center" vertical="center"/>
    </xf>
    <xf numFmtId="9" fontId="4" fillId="8" borderId="5" xfId="3" applyFont="1" applyFill="1" applyBorder="1" applyAlignment="1">
      <alignment horizontal="center" vertical="center"/>
    </xf>
    <xf numFmtId="9" fontId="4" fillId="8" borderId="9" xfId="3" applyFont="1" applyFill="1" applyBorder="1" applyAlignment="1">
      <alignment horizontal="center" vertical="center"/>
    </xf>
    <xf numFmtId="9" fontId="2" fillId="8" borderId="5" xfId="3" applyFont="1" applyFill="1" applyBorder="1" applyAlignment="1">
      <alignment horizontal="center" vertical="center"/>
    </xf>
    <xf numFmtId="9" fontId="2" fillId="8" borderId="9" xfId="3" applyFont="1" applyFill="1" applyBorder="1" applyAlignment="1">
      <alignment horizontal="center" vertical="center"/>
    </xf>
    <xf numFmtId="0" fontId="10" fillId="8" borderId="5"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4" fillId="8" borderId="5" xfId="0" applyFont="1" applyFill="1" applyBorder="1" applyAlignment="1">
      <alignment horizontal="center" wrapText="1"/>
    </xf>
    <xf numFmtId="0" fontId="4" fillId="8" borderId="9" xfId="0" applyFont="1" applyFill="1" applyBorder="1" applyAlignment="1">
      <alignment horizontal="center" wrapText="1"/>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4" applyFont="1" applyFill="1" applyBorder="1" applyAlignment="1" applyProtection="1">
      <alignment horizontal="center" vertical="center" wrapText="1"/>
      <protection locked="0"/>
    </xf>
    <xf numFmtId="0" fontId="7" fillId="3" borderId="5" xfId="4" applyFont="1" applyFill="1" applyBorder="1" applyAlignment="1" applyProtection="1">
      <alignment horizontal="center" vertical="center" wrapText="1"/>
      <protection locked="0"/>
    </xf>
    <xf numFmtId="0" fontId="7" fillId="3" borderId="9" xfId="4" applyFont="1" applyFill="1" applyBorder="1" applyAlignment="1" applyProtection="1">
      <alignment horizontal="center" vertical="center" wrapText="1"/>
      <protection locked="0"/>
    </xf>
    <xf numFmtId="0" fontId="10" fillId="6" borderId="5"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165" fontId="7" fillId="0" borderId="5" xfId="1" applyFont="1" applyFill="1" applyBorder="1" applyAlignment="1" applyProtection="1">
      <alignment horizontal="center" vertical="center" wrapText="1"/>
      <protection locked="0"/>
    </xf>
    <xf numFmtId="165" fontId="7" fillId="0" borderId="8" xfId="1" applyFont="1" applyFill="1" applyBorder="1" applyAlignment="1" applyProtection="1">
      <alignment horizontal="center" vertical="center" wrapText="1"/>
      <protection locked="0"/>
    </xf>
    <xf numFmtId="165" fontId="7" fillId="0" borderId="9" xfId="1" applyFont="1" applyFill="1" applyBorder="1" applyAlignment="1" applyProtection="1">
      <alignment horizontal="center" vertical="center" wrapText="1"/>
      <protection locked="0"/>
    </xf>
    <xf numFmtId="9" fontId="7" fillId="0" borderId="5" xfId="4" applyNumberFormat="1" applyFont="1" applyFill="1" applyBorder="1" applyAlignment="1" applyProtection="1">
      <alignment horizontal="center" vertical="center" wrapText="1"/>
      <protection locked="0"/>
    </xf>
    <xf numFmtId="9" fontId="7" fillId="0" borderId="8" xfId="4" applyNumberFormat="1" applyFont="1" applyFill="1" applyBorder="1" applyAlignment="1" applyProtection="1">
      <alignment horizontal="center" vertical="center" wrapText="1"/>
      <protection locked="0"/>
    </xf>
    <xf numFmtId="9" fontId="7" fillId="0" borderId="9" xfId="4" applyNumberFormat="1" applyFont="1" applyFill="1" applyBorder="1" applyAlignment="1" applyProtection="1">
      <alignment horizontal="center" vertical="center" wrapText="1"/>
      <protection locked="0"/>
    </xf>
    <xf numFmtId="9" fontId="6" fillId="7" borderId="5" xfId="0" applyNumberFormat="1" applyFont="1" applyFill="1" applyBorder="1" applyAlignment="1" applyProtection="1">
      <alignment horizontal="center" vertical="center" wrapText="1"/>
      <protection locked="0"/>
    </xf>
    <xf numFmtId="9" fontId="6" fillId="7" borderId="8" xfId="0" applyNumberFormat="1" applyFont="1" applyFill="1" applyBorder="1" applyAlignment="1" applyProtection="1">
      <alignment horizontal="center" vertical="center" wrapText="1"/>
      <protection locked="0"/>
    </xf>
    <xf numFmtId="9" fontId="6" fillId="7" borderId="9" xfId="0" applyNumberFormat="1" applyFont="1" applyFill="1" applyBorder="1" applyAlignment="1" applyProtection="1">
      <alignment horizontal="center" vertical="center" wrapText="1"/>
      <protection locked="0"/>
    </xf>
    <xf numFmtId="9" fontId="7" fillId="0" borderId="5" xfId="3" applyFont="1" applyFill="1" applyBorder="1" applyAlignment="1" applyProtection="1">
      <alignment horizontal="center" vertical="center" wrapText="1"/>
      <protection locked="0"/>
    </xf>
    <xf numFmtId="9" fontId="7" fillId="0" borderId="8" xfId="3" applyFont="1" applyFill="1" applyBorder="1" applyAlignment="1" applyProtection="1">
      <alignment horizontal="center" vertical="center" wrapText="1"/>
      <protection locked="0"/>
    </xf>
    <xf numFmtId="9" fontId="7" fillId="0" borderId="9" xfId="3" applyFont="1" applyFill="1" applyBorder="1" applyAlignment="1" applyProtection="1">
      <alignment horizontal="center" vertical="center" wrapText="1"/>
      <protection locked="0"/>
    </xf>
    <xf numFmtId="9" fontId="7" fillId="3" borderId="1" xfId="4" applyNumberFormat="1"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9" fontId="7" fillId="3" borderId="2" xfId="0" applyNumberFormat="1" applyFont="1" applyFill="1" applyBorder="1" applyAlignment="1" applyProtection="1">
      <alignment horizontal="center" vertical="center" wrapText="1"/>
      <protection locked="0"/>
    </xf>
    <xf numFmtId="9" fontId="7" fillId="3" borderId="0" xfId="0" applyNumberFormat="1" applyFont="1" applyFill="1" applyBorder="1" applyAlignment="1" applyProtection="1">
      <alignment horizontal="center" vertical="center" wrapText="1"/>
      <protection locked="0"/>
    </xf>
    <xf numFmtId="166" fontId="7" fillId="3" borderId="1" xfId="0" applyNumberFormat="1" applyFont="1" applyFill="1" applyBorder="1" applyAlignment="1" applyProtection="1">
      <alignment horizontal="center" vertical="center" wrapText="1"/>
      <protection locked="0"/>
    </xf>
    <xf numFmtId="166" fontId="6" fillId="3" borderId="1" xfId="0" applyNumberFormat="1" applyFont="1" applyFill="1" applyBorder="1" applyAlignment="1" applyProtection="1">
      <alignment horizontal="center" vertical="center" wrapText="1"/>
      <protection locked="0"/>
    </xf>
    <xf numFmtId="166" fontId="6" fillId="3" borderId="5"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7" xfId="4" applyFont="1" applyFill="1" applyBorder="1" applyAlignment="1" applyProtection="1">
      <alignment horizontal="center" vertical="center"/>
      <protection locked="0"/>
    </xf>
    <xf numFmtId="0" fontId="7" fillId="3" borderId="16" xfId="4" applyFont="1" applyFill="1" applyBorder="1" applyAlignment="1" applyProtection="1">
      <alignment horizontal="center" vertical="center"/>
      <protection locked="0"/>
    </xf>
    <xf numFmtId="0" fontId="7" fillId="3" borderId="6" xfId="4"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wrapText="1"/>
      <protection locked="0"/>
    </xf>
    <xf numFmtId="0" fontId="6" fillId="7" borderId="5" xfId="0" applyFont="1" applyFill="1" applyBorder="1" applyAlignment="1" applyProtection="1">
      <alignment horizontal="left" vertical="center" wrapText="1"/>
      <protection locked="0"/>
    </xf>
    <xf numFmtId="0" fontId="6" fillId="7" borderId="8" xfId="0" applyFont="1" applyFill="1" applyBorder="1" applyAlignment="1" applyProtection="1">
      <alignment horizontal="left" vertical="center" wrapText="1"/>
      <protection locked="0"/>
    </xf>
    <xf numFmtId="0" fontId="6" fillId="7" borderId="9" xfId="0" applyFont="1" applyFill="1" applyBorder="1" applyAlignment="1" applyProtection="1">
      <alignment horizontal="left" vertical="center" wrapText="1"/>
      <protection locked="0"/>
    </xf>
    <xf numFmtId="9" fontId="6" fillId="0" borderId="5" xfId="3" applyFont="1" applyFill="1" applyBorder="1" applyAlignment="1" applyProtection="1">
      <alignment horizontal="center" vertical="center" wrapText="1"/>
      <protection locked="0"/>
    </xf>
    <xf numFmtId="9" fontId="6" fillId="0" borderId="8" xfId="3" applyFont="1" applyFill="1" applyBorder="1" applyAlignment="1" applyProtection="1">
      <alignment horizontal="center" vertical="center" wrapText="1"/>
      <protection locked="0"/>
    </xf>
    <xf numFmtId="9" fontId="6" fillId="0" borderId="9" xfId="3"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7" fillId="7" borderId="8" xfId="0" applyFont="1" applyFill="1" applyBorder="1" applyAlignment="1" applyProtection="1">
      <alignment horizontal="center" vertical="center" wrapText="1"/>
      <protection locked="0"/>
    </xf>
    <xf numFmtId="166" fontId="6" fillId="7" borderId="5" xfId="0" applyNumberFormat="1" applyFont="1" applyFill="1" applyBorder="1" applyAlignment="1" applyProtection="1">
      <alignment horizontal="center" vertical="center" wrapText="1"/>
      <protection locked="0"/>
    </xf>
    <xf numFmtId="166" fontId="6" fillId="7" borderId="8" xfId="0" applyNumberFormat="1" applyFont="1" applyFill="1" applyBorder="1" applyAlignment="1" applyProtection="1">
      <alignment horizontal="center" vertical="center" wrapText="1"/>
      <protection locked="0"/>
    </xf>
    <xf numFmtId="166" fontId="6" fillId="7" borderId="9" xfId="0" applyNumberFormat="1" applyFont="1" applyFill="1" applyBorder="1" applyAlignment="1" applyProtection="1">
      <alignment horizontal="center" vertical="center" wrapText="1"/>
      <protection locked="0"/>
    </xf>
    <xf numFmtId="0" fontId="7" fillId="0" borderId="5"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5"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167" fontId="7" fillId="3" borderId="1" xfId="0" applyNumberFormat="1" applyFont="1" applyFill="1" applyBorder="1" applyAlignment="1" applyProtection="1">
      <alignment horizontal="center" vertical="center" wrapText="1"/>
      <protection locked="0"/>
    </xf>
    <xf numFmtId="167" fontId="6" fillId="3" borderId="5" xfId="0" applyNumberFormat="1"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9" fontId="2" fillId="6" borderId="5" xfId="3" applyFont="1" applyFill="1" applyBorder="1" applyAlignment="1">
      <alignment horizontal="center" vertical="center" wrapText="1"/>
    </xf>
    <xf numFmtId="9" fontId="2" fillId="6" borderId="9" xfId="3"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6" borderId="11" xfId="0" applyFont="1" applyFill="1" applyBorder="1" applyAlignment="1">
      <alignment horizontal="center" vertical="center"/>
    </xf>
    <xf numFmtId="0" fontId="2" fillId="6" borderId="1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9" fontId="4" fillId="0" borderId="14" xfId="3" applyFont="1" applyFill="1" applyBorder="1" applyAlignment="1">
      <alignment horizontal="center" vertical="center"/>
    </xf>
    <xf numFmtId="0" fontId="10" fillId="0" borderId="14" xfId="0" applyFont="1" applyBorder="1" applyAlignment="1">
      <alignment horizontal="center" vertical="center" wrapText="1"/>
    </xf>
    <xf numFmtId="0" fontId="4" fillId="6" borderId="5" xfId="0" applyFont="1" applyFill="1" applyBorder="1" applyAlignment="1">
      <alignment horizontal="center" vertical="center"/>
    </xf>
    <xf numFmtId="0" fontId="4" fillId="6" borderId="9" xfId="0" applyFont="1" applyFill="1" applyBorder="1" applyAlignment="1">
      <alignment horizontal="center" vertical="center"/>
    </xf>
    <xf numFmtId="0" fontId="4" fillId="8" borderId="5" xfId="0" applyFont="1" applyFill="1" applyBorder="1" applyAlignment="1">
      <alignment horizontal="center" vertical="center"/>
    </xf>
    <xf numFmtId="0" fontId="4" fillId="8" borderId="9" xfId="0" applyFont="1" applyFill="1" applyBorder="1" applyAlignment="1">
      <alignment horizontal="center" vertical="center"/>
    </xf>
    <xf numFmtId="169" fontId="4" fillId="0" borderId="5" xfId="1" applyNumberFormat="1" applyFont="1" applyBorder="1" applyAlignment="1">
      <alignment horizontal="center" vertical="center"/>
    </xf>
    <xf numFmtId="169" fontId="4" fillId="0" borderId="8" xfId="1" applyNumberFormat="1" applyFont="1" applyBorder="1" applyAlignment="1">
      <alignment horizontal="center" vertical="center"/>
    </xf>
    <xf numFmtId="169" fontId="4" fillId="0" borderId="9" xfId="1" applyNumberFormat="1" applyFont="1" applyBorder="1" applyAlignment="1">
      <alignment horizontal="center" vertical="center"/>
    </xf>
    <xf numFmtId="171" fontId="4" fillId="0" borderId="5" xfId="3" applyNumberFormat="1" applyFont="1" applyBorder="1" applyAlignment="1">
      <alignment horizontal="center" vertical="center"/>
    </xf>
    <xf numFmtId="171" fontId="4" fillId="0" borderId="8" xfId="3" applyNumberFormat="1" applyFont="1" applyBorder="1" applyAlignment="1">
      <alignment horizontal="center" vertical="center"/>
    </xf>
    <xf numFmtId="171" fontId="4" fillId="0" borderId="9" xfId="3" applyNumberFormat="1" applyFont="1" applyBorder="1" applyAlignment="1">
      <alignment horizontal="center" vertical="center"/>
    </xf>
    <xf numFmtId="0" fontId="10" fillId="6" borderId="5"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9" fontId="2" fillId="0" borderId="5" xfId="3" applyFont="1" applyFill="1" applyBorder="1" applyAlignment="1">
      <alignment horizontal="center" vertical="center"/>
    </xf>
    <xf numFmtId="9" fontId="2" fillId="0" borderId="9" xfId="3" applyFont="1" applyFill="1" applyBorder="1" applyAlignment="1">
      <alignment horizontal="center" vertical="center"/>
    </xf>
  </cellXfs>
  <cellStyles count="5">
    <cellStyle name="Millares" xfId="1" builtinId="3"/>
    <cellStyle name="Moneda" xfId="2" builtinId="4"/>
    <cellStyle name="Normal" xfId="0" builtinId="0"/>
    <cellStyle name="Normal 2"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047/Downloads/Users/Usuario/Desktop/PLAN_INVERSIONES_2_P.D.xlsx(VERSION_ANTONIO%2021%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sheetName val="MODIFICADO 25 NOV"/>
      <sheetName val="MODIFICADO 24 FEB (12)"/>
      <sheetName val="PTO 24 FEB"/>
      <sheetName val=" EGRE SEC CENT"/>
      <sheetName val="ING SEC CENT"/>
      <sheetName val="PROYECTOS ESTRATEGICOS"/>
      <sheetName val="Gastos_Inversión_2012"/>
      <sheetName val="RESUMEN"/>
      <sheetName val="POAI 2012-2015"/>
      <sheetName val="POR SECTORES EJECUTADO 31 DE M"/>
      <sheetName val="Analisis de alternativas"/>
      <sheetName val="ftes y usos"/>
      <sheetName val="Deuda"/>
      <sheetName val="SGP"/>
      <sheetName val="INDICADORES DEUDA"/>
      <sheetName val="Hoja3"/>
      <sheetName val="Hoja2"/>
    </sheetNames>
    <sheetDataSet>
      <sheetData sheetId="0" refreshError="1"/>
      <sheetData sheetId="1" refreshError="1"/>
      <sheetData sheetId="2" refreshError="1"/>
      <sheetData sheetId="3" refreshError="1"/>
      <sheetData sheetId="4">
        <row r="102">
          <cell r="AA102">
            <v>219902577500</v>
          </cell>
        </row>
      </sheetData>
      <sheetData sheetId="5">
        <row r="5">
          <cell r="Z5">
            <v>127071249624</v>
          </cell>
        </row>
      </sheetData>
      <sheetData sheetId="6">
        <row r="29">
          <cell r="G29">
            <v>301227119205.59802</v>
          </cell>
        </row>
      </sheetData>
      <sheetData sheetId="7"/>
      <sheetData sheetId="8" refreshError="1"/>
      <sheetData sheetId="9">
        <row r="449">
          <cell r="Z449">
            <v>280820231681</v>
          </cell>
        </row>
      </sheetData>
      <sheetData sheetId="10">
        <row r="437">
          <cell r="M437">
            <v>16651493620</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3:AO102"/>
  <sheetViews>
    <sheetView tabSelected="1" topLeftCell="AA88" zoomScale="85" zoomScaleNormal="85" workbookViewId="0">
      <selection activeCell="AK100" sqref="AK100"/>
    </sheetView>
  </sheetViews>
  <sheetFormatPr baseColWidth="10" defaultColWidth="11.42578125" defaultRowHeight="12.75" x14ac:dyDescent="0.2"/>
  <cols>
    <col min="1" max="1" width="11.5703125" style="1" customWidth="1"/>
    <col min="2" max="2" width="48.85546875" style="1" customWidth="1"/>
    <col min="3" max="3" width="30.85546875" style="1" customWidth="1"/>
    <col min="4" max="4" width="7.5703125" style="1" customWidth="1"/>
    <col min="5" max="5" width="21.7109375" style="1" hidden="1" customWidth="1"/>
    <col min="6" max="6" width="10.42578125" style="1" hidden="1" customWidth="1"/>
    <col min="7" max="7" width="45.85546875" style="103" customWidth="1"/>
    <col min="8" max="8" width="8.85546875" style="103" bestFit="1" customWidth="1"/>
    <col min="9" max="9" width="13.140625" style="104" hidden="1" customWidth="1"/>
    <col min="10" max="10" width="11.28515625" style="103" hidden="1" customWidth="1"/>
    <col min="11" max="11" width="10.140625" style="103" hidden="1" customWidth="1"/>
    <col min="12" max="12" width="15.28515625" style="103" hidden="1" customWidth="1"/>
    <col min="13" max="13" width="33.28515625" style="103" bestFit="1" customWidth="1"/>
    <col min="14" max="14" width="21.5703125" style="127" bestFit="1" customWidth="1"/>
    <col min="15" max="15" width="37.28515625" style="104" bestFit="1" customWidth="1"/>
    <col min="16" max="16" width="27.42578125" style="104" bestFit="1" customWidth="1"/>
    <col min="17" max="18" width="27.42578125" style="104" customWidth="1"/>
    <col min="19" max="19" width="45.140625" style="103" customWidth="1"/>
    <col min="20" max="20" width="7.5703125" style="103" customWidth="1"/>
    <col min="21" max="21" width="8.28515625" style="103" customWidth="1"/>
    <col min="22" max="24" width="7.5703125" style="103" customWidth="1"/>
    <col min="25" max="25" width="16" style="103" customWidth="1"/>
    <col min="26" max="26" width="56.28515625" style="103" customWidth="1"/>
    <col min="27" max="27" width="20.28515625" style="103" customWidth="1"/>
    <col min="28" max="28" width="20" style="103" customWidth="1"/>
    <col min="29" max="29" width="14.140625" style="103" customWidth="1"/>
    <col min="30" max="30" width="15.140625" style="103" customWidth="1"/>
    <col min="31" max="31" width="27.28515625" style="103" customWidth="1"/>
    <col min="32" max="32" width="20.28515625" style="103" customWidth="1"/>
    <col min="33" max="33" width="23.7109375" style="103" customWidth="1"/>
    <col min="34" max="38" width="20.28515625" style="103" customWidth="1"/>
    <col min="39" max="39" width="31" style="105" customWidth="1"/>
    <col min="40" max="41" width="20.28515625" style="103" customWidth="1"/>
    <col min="42" max="16384" width="11.42578125" style="1"/>
  </cols>
  <sheetData>
    <row r="3" spans="1:41" ht="21.75" customHeight="1" x14ac:dyDescent="0.3">
      <c r="B3" s="2" t="s">
        <v>0</v>
      </c>
      <c r="C3" s="3">
        <v>2020</v>
      </c>
      <c r="D3" s="4"/>
      <c r="E3" s="4"/>
      <c r="F3" s="4"/>
      <c r="G3" s="5"/>
      <c r="H3" s="5"/>
      <c r="I3" s="6"/>
      <c r="J3" s="5"/>
      <c r="K3" s="5"/>
      <c r="L3" s="5"/>
      <c r="M3" s="5"/>
      <c r="N3" s="125"/>
      <c r="O3" s="6"/>
      <c r="P3" s="6"/>
      <c r="Q3" s="6"/>
      <c r="R3" s="6"/>
      <c r="S3" s="5"/>
      <c r="T3" s="5"/>
      <c r="U3" s="5"/>
      <c r="V3" s="5"/>
      <c r="W3" s="5"/>
      <c r="X3" s="5"/>
      <c r="Y3" s="5"/>
      <c r="Z3" s="5"/>
      <c r="AA3" s="5"/>
      <c r="AB3" s="5"/>
      <c r="AC3" s="5"/>
      <c r="AD3" s="5"/>
      <c r="AE3" s="5"/>
      <c r="AF3" s="5"/>
      <c r="AG3" s="5"/>
      <c r="AH3" s="5"/>
      <c r="AI3" s="5"/>
      <c r="AJ3" s="5"/>
      <c r="AK3" s="5"/>
      <c r="AL3" s="5"/>
      <c r="AM3" s="7"/>
      <c r="AN3" s="5"/>
      <c r="AO3" s="8"/>
    </row>
    <row r="4" spans="1:41" ht="22.5" customHeight="1" x14ac:dyDescent="0.3">
      <c r="B4" s="2" t="s">
        <v>1</v>
      </c>
      <c r="C4" s="3" t="s">
        <v>2</v>
      </c>
      <c r="D4" s="9"/>
      <c r="E4" s="9"/>
      <c r="F4" s="9"/>
      <c r="G4" s="10"/>
      <c r="H4" s="10"/>
      <c r="I4" s="11"/>
      <c r="J4" s="10"/>
      <c r="K4" s="10"/>
      <c r="L4" s="10"/>
      <c r="M4" s="10"/>
      <c r="N4" s="126"/>
      <c r="O4" s="11"/>
      <c r="P4" s="11"/>
      <c r="Q4" s="11"/>
      <c r="R4" s="11"/>
      <c r="S4" s="10"/>
      <c r="T4" s="10"/>
      <c r="U4" s="10"/>
      <c r="V4" s="10"/>
      <c r="W4" s="10"/>
      <c r="X4" s="10"/>
      <c r="Y4" s="10"/>
      <c r="Z4" s="10"/>
      <c r="AA4" s="10"/>
      <c r="AB4" s="10"/>
      <c r="AC4" s="10"/>
      <c r="AD4" s="10"/>
      <c r="AE4" s="10"/>
      <c r="AF4" s="10"/>
      <c r="AG4" s="10"/>
      <c r="AH4" s="10"/>
      <c r="AI4" s="10"/>
      <c r="AJ4" s="10"/>
      <c r="AK4" s="10"/>
      <c r="AL4" s="10"/>
      <c r="AM4" s="12"/>
      <c r="AN4" s="10"/>
      <c r="AO4" s="13"/>
    </row>
    <row r="5" spans="1:41" ht="15.75" customHeight="1" x14ac:dyDescent="0.2">
      <c r="B5" s="279" t="s">
        <v>3</v>
      </c>
      <c r="C5" s="279" t="s">
        <v>4</v>
      </c>
      <c r="D5" s="279" t="s">
        <v>5</v>
      </c>
      <c r="E5" s="279" t="s">
        <v>6</v>
      </c>
      <c r="F5" s="279" t="s">
        <v>5</v>
      </c>
      <c r="G5" s="286" t="s">
        <v>7</v>
      </c>
      <c r="H5" s="279" t="s">
        <v>5</v>
      </c>
      <c r="I5" s="286" t="s">
        <v>8</v>
      </c>
      <c r="J5" s="286" t="s">
        <v>9</v>
      </c>
      <c r="K5" s="289" t="s">
        <v>10</v>
      </c>
      <c r="L5" s="289" t="s">
        <v>11</v>
      </c>
      <c r="M5" s="319" t="s">
        <v>12</v>
      </c>
      <c r="N5" s="320"/>
      <c r="O5" s="320"/>
      <c r="P5" s="320"/>
      <c r="Q5" s="320"/>
      <c r="R5" s="321"/>
      <c r="S5" s="311" t="s">
        <v>13</v>
      </c>
      <c r="T5" s="279" t="s">
        <v>5</v>
      </c>
      <c r="U5" s="313" t="s">
        <v>14</v>
      </c>
      <c r="V5" s="313"/>
      <c r="W5" s="313"/>
      <c r="X5" s="313"/>
      <c r="Y5" s="315" t="s">
        <v>15</v>
      </c>
      <c r="Z5" s="318" t="s">
        <v>16</v>
      </c>
      <c r="AA5" s="318" t="s">
        <v>17</v>
      </c>
      <c r="AB5" s="322" t="s">
        <v>18</v>
      </c>
      <c r="AC5" s="311"/>
      <c r="AD5" s="322" t="s">
        <v>19</v>
      </c>
      <c r="AE5" s="344"/>
      <c r="AF5" s="344"/>
      <c r="AG5" s="344"/>
      <c r="AH5" s="344"/>
      <c r="AI5" s="344"/>
      <c r="AJ5" s="344"/>
      <c r="AK5" s="344"/>
      <c r="AL5" s="311"/>
      <c r="AM5" s="318" t="s">
        <v>20</v>
      </c>
      <c r="AN5" s="318" t="s">
        <v>21</v>
      </c>
      <c r="AO5" s="318" t="s">
        <v>22</v>
      </c>
    </row>
    <row r="6" spans="1:41" ht="25.5" customHeight="1" x14ac:dyDescent="0.2">
      <c r="B6" s="280"/>
      <c r="C6" s="280"/>
      <c r="D6" s="280"/>
      <c r="E6" s="280"/>
      <c r="F6" s="280"/>
      <c r="G6" s="287"/>
      <c r="H6" s="280"/>
      <c r="I6" s="287"/>
      <c r="J6" s="287"/>
      <c r="K6" s="289"/>
      <c r="L6" s="289"/>
      <c r="M6" s="290" t="s">
        <v>23</v>
      </c>
      <c r="N6" s="290" t="s">
        <v>24</v>
      </c>
      <c r="O6" s="291" t="s">
        <v>260</v>
      </c>
      <c r="P6" s="308" t="s">
        <v>25</v>
      </c>
      <c r="Q6" s="291" t="s">
        <v>259</v>
      </c>
      <c r="R6" s="308" t="s">
        <v>25</v>
      </c>
      <c r="S6" s="311"/>
      <c r="T6" s="280"/>
      <c r="U6" s="314"/>
      <c r="V6" s="314"/>
      <c r="W6" s="314"/>
      <c r="X6" s="314"/>
      <c r="Y6" s="316"/>
      <c r="Z6" s="318"/>
      <c r="AA6" s="318"/>
      <c r="AB6" s="309" t="s">
        <v>26</v>
      </c>
      <c r="AC6" s="309" t="s">
        <v>27</v>
      </c>
      <c r="AD6" s="318" t="s">
        <v>28</v>
      </c>
      <c r="AE6" s="318" t="s">
        <v>29</v>
      </c>
      <c r="AF6" s="342" t="s">
        <v>30</v>
      </c>
      <c r="AG6" s="318" t="s">
        <v>31</v>
      </c>
      <c r="AH6" s="318" t="s">
        <v>32</v>
      </c>
      <c r="AI6" s="318" t="s">
        <v>33</v>
      </c>
      <c r="AJ6" s="318" t="s">
        <v>214</v>
      </c>
      <c r="AK6" s="318" t="s">
        <v>215</v>
      </c>
      <c r="AL6" s="318" t="s">
        <v>33</v>
      </c>
      <c r="AM6" s="318"/>
      <c r="AN6" s="340"/>
      <c r="AO6" s="318"/>
    </row>
    <row r="7" spans="1:41" ht="25.5" customHeight="1" x14ac:dyDescent="0.2">
      <c r="B7" s="281"/>
      <c r="C7" s="281"/>
      <c r="D7" s="281"/>
      <c r="E7" s="281"/>
      <c r="F7" s="281"/>
      <c r="G7" s="288"/>
      <c r="H7" s="281"/>
      <c r="I7" s="288"/>
      <c r="J7" s="288"/>
      <c r="K7" s="289"/>
      <c r="L7" s="289"/>
      <c r="M7" s="290"/>
      <c r="N7" s="290"/>
      <c r="O7" s="292"/>
      <c r="P7" s="308"/>
      <c r="Q7" s="292"/>
      <c r="R7" s="308"/>
      <c r="S7" s="312"/>
      <c r="T7" s="281"/>
      <c r="U7" s="14" t="s">
        <v>34</v>
      </c>
      <c r="V7" s="14" t="s">
        <v>35</v>
      </c>
      <c r="W7" s="14" t="s">
        <v>36</v>
      </c>
      <c r="X7" s="14" t="s">
        <v>37</v>
      </c>
      <c r="Y7" s="317"/>
      <c r="Z7" s="309"/>
      <c r="AA7" s="309"/>
      <c r="AB7" s="310"/>
      <c r="AC7" s="310"/>
      <c r="AD7" s="341"/>
      <c r="AE7" s="309"/>
      <c r="AF7" s="343"/>
      <c r="AG7" s="341"/>
      <c r="AH7" s="341"/>
      <c r="AI7" s="341"/>
      <c r="AJ7" s="341"/>
      <c r="AK7" s="341"/>
      <c r="AL7" s="341"/>
      <c r="AM7" s="309"/>
      <c r="AN7" s="341"/>
      <c r="AO7" s="309"/>
    </row>
    <row r="8" spans="1:41" ht="15.75" customHeight="1" x14ac:dyDescent="0.2">
      <c r="A8" s="15" t="s">
        <v>38</v>
      </c>
      <c r="B8" s="16"/>
      <c r="C8" s="16"/>
      <c r="D8" s="16"/>
      <c r="E8" s="16"/>
      <c r="F8" s="16"/>
      <c r="G8" s="17"/>
      <c r="H8" s="17"/>
      <c r="I8" s="17"/>
      <c r="J8" s="17"/>
      <c r="K8" s="18"/>
      <c r="L8" s="18"/>
      <c r="M8" s="19"/>
      <c r="N8" s="19"/>
      <c r="O8" s="19"/>
      <c r="P8" s="20"/>
      <c r="Q8" s="19"/>
      <c r="R8" s="20"/>
      <c r="S8" s="21"/>
      <c r="T8" s="22"/>
      <c r="U8" s="22"/>
      <c r="V8" s="22"/>
      <c r="W8" s="22"/>
      <c r="X8" s="22"/>
      <c r="Y8" s="23"/>
      <c r="Z8" s="24"/>
      <c r="AA8" s="24"/>
      <c r="AB8" s="25"/>
      <c r="AC8" s="26"/>
      <c r="AD8" s="27"/>
      <c r="AE8" s="24"/>
      <c r="AF8" s="28"/>
      <c r="AG8" s="27"/>
      <c r="AH8" s="27"/>
      <c r="AI8" s="27"/>
      <c r="AJ8" s="27"/>
      <c r="AK8" s="27"/>
      <c r="AL8" s="27"/>
      <c r="AM8" s="24"/>
      <c r="AN8" s="27"/>
      <c r="AO8" s="24"/>
    </row>
    <row r="9" spans="1:41" ht="382.9" customHeight="1" x14ac:dyDescent="0.2">
      <c r="A9" s="29"/>
      <c r="B9" s="220" t="s">
        <v>39</v>
      </c>
      <c r="C9" s="282" t="s">
        <v>40</v>
      </c>
      <c r="D9" s="234">
        <v>0.15</v>
      </c>
      <c r="E9" s="261"/>
      <c r="F9" s="261"/>
      <c r="G9" s="284" t="s">
        <v>41</v>
      </c>
      <c r="H9" s="234">
        <v>0.4</v>
      </c>
      <c r="I9" s="150" t="s">
        <v>42</v>
      </c>
      <c r="J9" s="150">
        <v>3</v>
      </c>
      <c r="K9" s="164">
        <v>4</v>
      </c>
      <c r="L9" s="173" t="s">
        <v>43</v>
      </c>
      <c r="M9" s="293">
        <v>4</v>
      </c>
      <c r="N9" s="296">
        <f>(U9*T9+U10*T10+U11*T11+U14*T14)*4</f>
        <v>2.06</v>
      </c>
      <c r="O9" s="296">
        <f>(+U9*T9+U10*T10+U11*T11+U14*T14)*4</f>
        <v>2.06</v>
      </c>
      <c r="P9" s="299">
        <f>+O9/M9</f>
        <v>0.51500000000000001</v>
      </c>
      <c r="Q9" s="296">
        <f>(+V9*T9+V10*T10+V11*T11+V14*T14)*4</f>
        <v>4</v>
      </c>
      <c r="R9" s="299">
        <f>+Q9/M9</f>
        <v>1</v>
      </c>
      <c r="S9" s="30" t="s">
        <v>44</v>
      </c>
      <c r="T9" s="31">
        <v>0.15</v>
      </c>
      <c r="U9" s="106">
        <v>0</v>
      </c>
      <c r="V9" s="106">
        <v>1</v>
      </c>
      <c r="W9" s="106"/>
      <c r="X9" s="106"/>
      <c r="Y9" s="32" t="s">
        <v>45</v>
      </c>
      <c r="Z9" s="130" t="s">
        <v>216</v>
      </c>
      <c r="AA9" s="33" t="s">
        <v>219</v>
      </c>
      <c r="AB9" s="154" t="s">
        <v>46</v>
      </c>
      <c r="AC9" s="329" t="s">
        <v>47</v>
      </c>
      <c r="AD9" s="34" t="s">
        <v>48</v>
      </c>
      <c r="AE9" s="35" t="s">
        <v>49</v>
      </c>
      <c r="AF9" s="36"/>
      <c r="AG9" s="36">
        <v>10000000</v>
      </c>
      <c r="AH9" s="37">
        <v>10000000</v>
      </c>
      <c r="AI9" s="326">
        <f>+SUM(AH9:AH15)/SUM(AG9:AG15)</f>
        <v>0.86649077581528722</v>
      </c>
      <c r="AJ9" s="40">
        <v>28800000</v>
      </c>
      <c r="AK9" s="37">
        <v>28800000</v>
      </c>
      <c r="AL9" s="326">
        <f>+SUM(AK9:AK15)/SUM(AJ9:AJ15)</f>
        <v>1</v>
      </c>
      <c r="AM9" s="165" t="s">
        <v>50</v>
      </c>
      <c r="AN9" s="155" t="s">
        <v>51</v>
      </c>
      <c r="AO9" s="155"/>
    </row>
    <row r="10" spans="1:41" ht="198" customHeight="1" x14ac:dyDescent="0.2">
      <c r="A10" s="29"/>
      <c r="B10" s="220"/>
      <c r="C10" s="282"/>
      <c r="D10" s="234"/>
      <c r="E10" s="261"/>
      <c r="F10" s="261"/>
      <c r="G10" s="284"/>
      <c r="H10" s="234"/>
      <c r="I10" s="150"/>
      <c r="J10" s="150"/>
      <c r="K10" s="150"/>
      <c r="L10" s="174"/>
      <c r="M10" s="294"/>
      <c r="N10" s="297"/>
      <c r="O10" s="297"/>
      <c r="P10" s="300"/>
      <c r="Q10" s="297"/>
      <c r="R10" s="300"/>
      <c r="S10" s="30" t="s">
        <v>52</v>
      </c>
      <c r="T10" s="31">
        <v>0.35</v>
      </c>
      <c r="U10" s="106">
        <v>0.9</v>
      </c>
      <c r="V10" s="106">
        <v>1</v>
      </c>
      <c r="W10" s="106"/>
      <c r="X10" s="106"/>
      <c r="Y10" s="32" t="s">
        <v>53</v>
      </c>
      <c r="Z10" s="130" t="s">
        <v>217</v>
      </c>
      <c r="AA10" s="33" t="s">
        <v>220</v>
      </c>
      <c r="AB10" s="152"/>
      <c r="AC10" s="330"/>
      <c r="AD10" s="38" t="s">
        <v>54</v>
      </c>
      <c r="AE10" s="39" t="s">
        <v>55</v>
      </c>
      <c r="AF10" s="36">
        <v>120000000</v>
      </c>
      <c r="AG10" s="36">
        <v>120000000</v>
      </c>
      <c r="AH10" s="37">
        <v>91550000</v>
      </c>
      <c r="AI10" s="327"/>
      <c r="AJ10" s="40">
        <v>120000000</v>
      </c>
      <c r="AK10" s="37">
        <v>120000000</v>
      </c>
      <c r="AL10" s="327"/>
      <c r="AM10" s="166"/>
      <c r="AN10" s="156"/>
      <c r="AO10" s="156"/>
    </row>
    <row r="11" spans="1:41" ht="29.45" customHeight="1" x14ac:dyDescent="0.2">
      <c r="A11" s="29"/>
      <c r="B11" s="220"/>
      <c r="C11" s="282"/>
      <c r="D11" s="234"/>
      <c r="E11" s="261"/>
      <c r="F11" s="261"/>
      <c r="G11" s="284"/>
      <c r="H11" s="234"/>
      <c r="I11" s="150"/>
      <c r="J11" s="150"/>
      <c r="K11" s="150"/>
      <c r="L11" s="174"/>
      <c r="M11" s="294"/>
      <c r="N11" s="297"/>
      <c r="O11" s="297"/>
      <c r="P11" s="300"/>
      <c r="Q11" s="297"/>
      <c r="R11" s="300"/>
      <c r="S11" s="323" t="s">
        <v>56</v>
      </c>
      <c r="T11" s="302">
        <v>0.3</v>
      </c>
      <c r="U11" s="305">
        <v>0</v>
      </c>
      <c r="V11" s="305">
        <v>1</v>
      </c>
      <c r="W11" s="305"/>
      <c r="X11" s="305"/>
      <c r="Y11" s="331" t="s">
        <v>53</v>
      </c>
      <c r="Z11" s="334" t="s">
        <v>218</v>
      </c>
      <c r="AA11" s="337" t="s">
        <v>145</v>
      </c>
      <c r="AB11" s="152"/>
      <c r="AC11" s="330"/>
      <c r="AD11" s="38" t="s">
        <v>57</v>
      </c>
      <c r="AE11" s="39" t="s">
        <v>58</v>
      </c>
      <c r="AF11" s="36"/>
      <c r="AG11" s="40">
        <v>246797.26</v>
      </c>
      <c r="AH11" s="37">
        <v>0</v>
      </c>
      <c r="AI11" s="327"/>
      <c r="AJ11" s="40">
        <v>246797.26</v>
      </c>
      <c r="AK11" s="139">
        <v>246797.26</v>
      </c>
      <c r="AL11" s="327"/>
      <c r="AM11" s="166"/>
      <c r="AN11" s="156"/>
      <c r="AO11" s="156"/>
    </row>
    <row r="12" spans="1:41" ht="19.149999999999999" customHeight="1" x14ac:dyDescent="0.2">
      <c r="A12" s="29"/>
      <c r="B12" s="220"/>
      <c r="C12" s="282"/>
      <c r="D12" s="234"/>
      <c r="E12" s="261"/>
      <c r="F12" s="261"/>
      <c r="G12" s="284"/>
      <c r="H12" s="234"/>
      <c r="I12" s="150"/>
      <c r="J12" s="150"/>
      <c r="K12" s="150"/>
      <c r="L12" s="174"/>
      <c r="M12" s="294"/>
      <c r="N12" s="297"/>
      <c r="O12" s="297"/>
      <c r="P12" s="300"/>
      <c r="Q12" s="297"/>
      <c r="R12" s="300"/>
      <c r="S12" s="324"/>
      <c r="T12" s="303"/>
      <c r="U12" s="306"/>
      <c r="V12" s="306"/>
      <c r="W12" s="306"/>
      <c r="X12" s="306"/>
      <c r="Y12" s="332"/>
      <c r="Z12" s="335"/>
      <c r="AA12" s="338"/>
      <c r="AB12" s="152"/>
      <c r="AC12" s="330"/>
      <c r="AD12" s="41" t="s">
        <v>59</v>
      </c>
      <c r="AE12" s="35" t="s">
        <v>60</v>
      </c>
      <c r="AF12" s="36"/>
      <c r="AG12" s="40">
        <v>109748959.31</v>
      </c>
      <c r="AH12" s="37">
        <v>0</v>
      </c>
      <c r="AI12" s="327"/>
      <c r="AJ12" s="40">
        <v>109748959.31</v>
      </c>
      <c r="AK12" s="139">
        <v>109748959.31</v>
      </c>
      <c r="AL12" s="327"/>
      <c r="AM12" s="166"/>
      <c r="AN12" s="156"/>
      <c r="AO12" s="156"/>
    </row>
    <row r="13" spans="1:41" ht="21.6" customHeight="1" x14ac:dyDescent="0.2">
      <c r="A13" s="29"/>
      <c r="B13" s="220"/>
      <c r="C13" s="282"/>
      <c r="D13" s="234"/>
      <c r="E13" s="261"/>
      <c r="F13" s="261"/>
      <c r="G13" s="284"/>
      <c r="H13" s="234"/>
      <c r="I13" s="150"/>
      <c r="J13" s="150"/>
      <c r="K13" s="150"/>
      <c r="L13" s="174"/>
      <c r="M13" s="294"/>
      <c r="N13" s="297"/>
      <c r="O13" s="297"/>
      <c r="P13" s="300"/>
      <c r="Q13" s="297"/>
      <c r="R13" s="300"/>
      <c r="S13" s="325"/>
      <c r="T13" s="304"/>
      <c r="U13" s="307"/>
      <c r="V13" s="307"/>
      <c r="W13" s="307"/>
      <c r="X13" s="307"/>
      <c r="Y13" s="333"/>
      <c r="Z13" s="336"/>
      <c r="AA13" s="339"/>
      <c r="AB13" s="152"/>
      <c r="AC13" s="330"/>
      <c r="AD13" s="34" t="s">
        <v>48</v>
      </c>
      <c r="AE13" s="35" t="s">
        <v>49</v>
      </c>
      <c r="AF13" s="36">
        <v>48800000</v>
      </c>
      <c r="AG13" s="36">
        <f>48800000-10000000</f>
        <v>38800000</v>
      </c>
      <c r="AH13" s="37">
        <v>38800000</v>
      </c>
      <c r="AI13" s="327"/>
      <c r="AJ13" s="40">
        <v>20000000</v>
      </c>
      <c r="AK13" s="37">
        <v>20000000</v>
      </c>
      <c r="AL13" s="327"/>
      <c r="AM13" s="166"/>
      <c r="AN13" s="156"/>
      <c r="AO13" s="156"/>
    </row>
    <row r="14" spans="1:41" ht="105.6" customHeight="1" x14ac:dyDescent="0.2">
      <c r="B14" s="221"/>
      <c r="C14" s="283"/>
      <c r="D14" s="234"/>
      <c r="E14" s="227"/>
      <c r="F14" s="227"/>
      <c r="G14" s="285"/>
      <c r="H14" s="223"/>
      <c r="I14" s="151"/>
      <c r="J14" s="151"/>
      <c r="K14" s="151"/>
      <c r="L14" s="175"/>
      <c r="M14" s="295"/>
      <c r="N14" s="298"/>
      <c r="O14" s="298"/>
      <c r="P14" s="301"/>
      <c r="Q14" s="298"/>
      <c r="R14" s="301"/>
      <c r="S14" s="42" t="s">
        <v>61</v>
      </c>
      <c r="T14" s="43">
        <v>0.2</v>
      </c>
      <c r="U14" s="45">
        <v>1</v>
      </c>
      <c r="V14" s="45">
        <v>1</v>
      </c>
      <c r="W14" s="45"/>
      <c r="X14" s="45"/>
      <c r="Y14" s="46" t="s">
        <v>45</v>
      </c>
      <c r="Z14" s="129" t="s">
        <v>221</v>
      </c>
      <c r="AA14" s="128" t="s">
        <v>224</v>
      </c>
      <c r="AB14" s="152"/>
      <c r="AC14" s="330"/>
      <c r="AD14" s="34" t="s">
        <v>62</v>
      </c>
      <c r="AE14" s="47" t="s">
        <v>63</v>
      </c>
      <c r="AF14" s="48"/>
      <c r="AG14" s="48">
        <v>24000000</v>
      </c>
      <c r="AH14" s="49">
        <v>24000000</v>
      </c>
      <c r="AI14" s="327"/>
      <c r="AJ14" s="140">
        <v>10000000</v>
      </c>
      <c r="AK14" s="49">
        <v>10000000</v>
      </c>
      <c r="AL14" s="327"/>
      <c r="AM14" s="166"/>
      <c r="AN14" s="156"/>
      <c r="AO14" s="156"/>
    </row>
    <row r="15" spans="1:41" ht="213" customHeight="1" x14ac:dyDescent="0.2">
      <c r="B15" s="50" t="s">
        <v>39</v>
      </c>
      <c r="C15" s="51" t="s">
        <v>40</v>
      </c>
      <c r="D15" s="223"/>
      <c r="E15" s="52"/>
      <c r="F15" s="52"/>
      <c r="G15" s="53" t="s">
        <v>64</v>
      </c>
      <c r="H15" s="43">
        <v>0.6</v>
      </c>
      <c r="I15" s="54" t="s">
        <v>42</v>
      </c>
      <c r="J15" s="54">
        <v>0</v>
      </c>
      <c r="K15" s="54">
        <v>1</v>
      </c>
      <c r="L15" s="55" t="s">
        <v>65</v>
      </c>
      <c r="M15" s="56">
        <v>1</v>
      </c>
      <c r="N15" s="108">
        <f>+U15*T15</f>
        <v>0.8</v>
      </c>
      <c r="O15" s="50">
        <f>+U15*T15</f>
        <v>0.8</v>
      </c>
      <c r="P15" s="109">
        <f>+O15/M15</f>
        <v>0.8</v>
      </c>
      <c r="Q15" s="50">
        <f>+V15*T15</f>
        <v>1</v>
      </c>
      <c r="R15" s="109">
        <f>+Q15/M15</f>
        <v>1</v>
      </c>
      <c r="S15" s="57" t="s">
        <v>66</v>
      </c>
      <c r="T15" s="43">
        <v>1</v>
      </c>
      <c r="U15" s="45">
        <v>0.8</v>
      </c>
      <c r="V15" s="45">
        <v>1</v>
      </c>
      <c r="W15" s="45"/>
      <c r="X15" s="45"/>
      <c r="Y15" s="55" t="s">
        <v>53</v>
      </c>
      <c r="Z15" s="129" t="s">
        <v>222</v>
      </c>
      <c r="AA15" s="128" t="s">
        <v>223</v>
      </c>
      <c r="AB15" s="153"/>
      <c r="AC15" s="58" t="s">
        <v>67</v>
      </c>
      <c r="AD15" s="59" t="s">
        <v>62</v>
      </c>
      <c r="AE15" s="60" t="s">
        <v>63</v>
      </c>
      <c r="AF15" s="61">
        <v>0</v>
      </c>
      <c r="AG15" s="61">
        <v>764139936</v>
      </c>
      <c r="AH15" s="49">
        <v>760139936</v>
      </c>
      <c r="AI15" s="328"/>
      <c r="AJ15" s="141">
        <v>778139936</v>
      </c>
      <c r="AK15" s="49">
        <v>778139936</v>
      </c>
      <c r="AL15" s="328"/>
      <c r="AM15" s="167"/>
      <c r="AN15" s="157"/>
      <c r="AO15" s="157"/>
    </row>
    <row r="16" spans="1:41" ht="114.6" customHeight="1" x14ac:dyDescent="0.2">
      <c r="B16" s="228" t="s">
        <v>39</v>
      </c>
      <c r="C16" s="277" t="s">
        <v>68</v>
      </c>
      <c r="D16" s="222">
        <v>0.1</v>
      </c>
      <c r="E16" s="52"/>
      <c r="F16" s="52"/>
      <c r="G16" s="275" t="s">
        <v>69</v>
      </c>
      <c r="H16" s="273">
        <v>0.4</v>
      </c>
      <c r="I16" s="275" t="s">
        <v>42</v>
      </c>
      <c r="J16" s="275">
        <v>4</v>
      </c>
      <c r="K16" s="275">
        <v>4</v>
      </c>
      <c r="L16" s="191" t="s">
        <v>43</v>
      </c>
      <c r="M16" s="191">
        <v>4</v>
      </c>
      <c r="N16" s="359">
        <f>(U16*T16+U17*T17)*4</f>
        <v>4</v>
      </c>
      <c r="O16" s="269">
        <f>(U16*T16+U17*T17)*4</f>
        <v>4</v>
      </c>
      <c r="P16" s="271">
        <f>+O16/M16</f>
        <v>1</v>
      </c>
      <c r="Q16" s="269">
        <f>(V16*T16+V17*T17)*4</f>
        <v>4</v>
      </c>
      <c r="R16" s="271">
        <f>+Q16/M16</f>
        <v>1</v>
      </c>
      <c r="S16" s="114" t="s">
        <v>70</v>
      </c>
      <c r="T16" s="115">
        <v>0.6</v>
      </c>
      <c r="U16" s="116">
        <v>1</v>
      </c>
      <c r="V16" s="116">
        <v>1</v>
      </c>
      <c r="W16" s="116"/>
      <c r="X16" s="116"/>
      <c r="Y16" s="117" t="s">
        <v>71</v>
      </c>
      <c r="Z16" s="145" t="s">
        <v>227</v>
      </c>
      <c r="AA16" s="131" t="s">
        <v>225</v>
      </c>
      <c r="AB16" s="154" t="s">
        <v>72</v>
      </c>
      <c r="AC16" s="154" t="s">
        <v>73</v>
      </c>
      <c r="AD16" s="197" t="s">
        <v>74</v>
      </c>
      <c r="AE16" s="262" t="s">
        <v>75</v>
      </c>
      <c r="AF16" s="170">
        <v>20000000</v>
      </c>
      <c r="AG16" s="170">
        <v>20000000</v>
      </c>
      <c r="AH16" s="158">
        <v>0</v>
      </c>
      <c r="AI16" s="161">
        <f>+SUM(AH16:AH20)/SUM(AG16:AG20)</f>
        <v>0.77930303030303028</v>
      </c>
      <c r="AJ16" s="168">
        <v>20000000</v>
      </c>
      <c r="AK16" s="158">
        <v>7900000</v>
      </c>
      <c r="AL16" s="161">
        <f>+SUM(AK16:AK20)/SUM(AJ16:AJ20)</f>
        <v>0.92666666666666664</v>
      </c>
      <c r="AM16" s="164" t="s">
        <v>50</v>
      </c>
      <c r="AN16" s="154" t="s">
        <v>51</v>
      </c>
      <c r="AO16" s="154"/>
    </row>
    <row r="17" spans="2:41" ht="102.6" customHeight="1" x14ac:dyDescent="0.2">
      <c r="B17" s="221"/>
      <c r="C17" s="278"/>
      <c r="D17" s="234"/>
      <c r="E17" s="52"/>
      <c r="F17" s="52"/>
      <c r="G17" s="276"/>
      <c r="H17" s="274"/>
      <c r="I17" s="276"/>
      <c r="J17" s="276"/>
      <c r="K17" s="276"/>
      <c r="L17" s="192"/>
      <c r="M17" s="192"/>
      <c r="N17" s="360"/>
      <c r="O17" s="270"/>
      <c r="P17" s="272"/>
      <c r="Q17" s="270"/>
      <c r="R17" s="272"/>
      <c r="S17" s="114" t="s">
        <v>76</v>
      </c>
      <c r="T17" s="115">
        <v>0.4</v>
      </c>
      <c r="U17" s="116">
        <v>1</v>
      </c>
      <c r="V17" s="116">
        <v>1</v>
      </c>
      <c r="W17" s="116"/>
      <c r="X17" s="116"/>
      <c r="Y17" s="117" t="s">
        <v>77</v>
      </c>
      <c r="Z17" s="145" t="s">
        <v>226</v>
      </c>
      <c r="AA17" s="131" t="s">
        <v>225</v>
      </c>
      <c r="AB17" s="152"/>
      <c r="AC17" s="174"/>
      <c r="AD17" s="199"/>
      <c r="AE17" s="263"/>
      <c r="AF17" s="196"/>
      <c r="AG17" s="196"/>
      <c r="AH17" s="160"/>
      <c r="AI17" s="162"/>
      <c r="AJ17" s="172"/>
      <c r="AK17" s="160"/>
      <c r="AL17" s="162"/>
      <c r="AM17" s="150"/>
      <c r="AN17" s="152"/>
      <c r="AO17" s="152"/>
    </row>
    <row r="18" spans="2:41" ht="277.14999999999998" customHeight="1" x14ac:dyDescent="0.2">
      <c r="B18" s="50" t="s">
        <v>39</v>
      </c>
      <c r="C18" s="123" t="s">
        <v>68</v>
      </c>
      <c r="D18" s="234"/>
      <c r="E18" s="52"/>
      <c r="F18" s="52"/>
      <c r="G18" s="62" t="s">
        <v>78</v>
      </c>
      <c r="H18" s="115">
        <v>0.3</v>
      </c>
      <c r="I18" s="118" t="s">
        <v>42</v>
      </c>
      <c r="J18" s="118">
        <v>10</v>
      </c>
      <c r="K18" s="118">
        <v>13</v>
      </c>
      <c r="L18" s="117" t="s">
        <v>43</v>
      </c>
      <c r="M18" s="117">
        <v>13</v>
      </c>
      <c r="N18" s="119">
        <f>+(U18*T18)*13</f>
        <v>8</v>
      </c>
      <c r="O18" s="119">
        <f>+(U18*T18)*13</f>
        <v>8</v>
      </c>
      <c r="P18" s="120">
        <f>+O18/M18</f>
        <v>0.61538461538461542</v>
      </c>
      <c r="Q18" s="119">
        <f>+(V18*T18)*13</f>
        <v>13</v>
      </c>
      <c r="R18" s="120">
        <f>+Q18/M18</f>
        <v>1</v>
      </c>
      <c r="S18" s="114" t="s">
        <v>210</v>
      </c>
      <c r="T18" s="115">
        <v>1</v>
      </c>
      <c r="U18" s="116">
        <v>0.61538461538461542</v>
      </c>
      <c r="V18" s="116">
        <v>1</v>
      </c>
      <c r="W18" s="116"/>
      <c r="X18" s="116"/>
      <c r="Y18" s="117" t="s">
        <v>53</v>
      </c>
      <c r="Z18" s="145" t="s">
        <v>228</v>
      </c>
      <c r="AA18" s="131" t="s">
        <v>225</v>
      </c>
      <c r="AB18" s="152"/>
      <c r="AC18" s="174"/>
      <c r="AD18" s="59" t="s">
        <v>79</v>
      </c>
      <c r="AE18" s="60" t="s">
        <v>80</v>
      </c>
      <c r="AF18" s="61">
        <v>80000000</v>
      </c>
      <c r="AG18" s="61">
        <v>80000000</v>
      </c>
      <c r="AH18" s="49">
        <v>65685000</v>
      </c>
      <c r="AI18" s="162"/>
      <c r="AJ18" s="141">
        <v>80000000</v>
      </c>
      <c r="AK18" s="49">
        <v>80000000</v>
      </c>
      <c r="AL18" s="162"/>
      <c r="AM18" s="150"/>
      <c r="AN18" s="152"/>
      <c r="AO18" s="152"/>
    </row>
    <row r="19" spans="2:41" ht="78" customHeight="1" x14ac:dyDescent="0.2">
      <c r="B19" s="228" t="s">
        <v>39</v>
      </c>
      <c r="C19" s="277" t="s">
        <v>68</v>
      </c>
      <c r="D19" s="234"/>
      <c r="E19" s="52"/>
      <c r="F19" s="52"/>
      <c r="G19" s="275" t="s">
        <v>82</v>
      </c>
      <c r="H19" s="273">
        <v>0.3</v>
      </c>
      <c r="I19" s="275" t="s">
        <v>42</v>
      </c>
      <c r="J19" s="275">
        <v>5</v>
      </c>
      <c r="K19" s="275">
        <v>5</v>
      </c>
      <c r="L19" s="191" t="s">
        <v>43</v>
      </c>
      <c r="M19" s="191">
        <v>5</v>
      </c>
      <c r="N19" s="359">
        <f>+(U19*T19)*5</f>
        <v>3</v>
      </c>
      <c r="O19" s="359">
        <f>+(U19*T19)*5</f>
        <v>3</v>
      </c>
      <c r="P19" s="271">
        <f>+O19/M19</f>
        <v>0.6</v>
      </c>
      <c r="Q19" s="359">
        <f>+(V19*T19)*5</f>
        <v>5</v>
      </c>
      <c r="R19" s="271">
        <f>+Q19/M19</f>
        <v>1</v>
      </c>
      <c r="S19" s="176" t="s">
        <v>81</v>
      </c>
      <c r="T19" s="273">
        <v>1</v>
      </c>
      <c r="U19" s="271">
        <v>0.6</v>
      </c>
      <c r="V19" s="271">
        <v>1</v>
      </c>
      <c r="W19" s="271"/>
      <c r="X19" s="271"/>
      <c r="Y19" s="191" t="s">
        <v>83</v>
      </c>
      <c r="Z19" s="265" t="s">
        <v>229</v>
      </c>
      <c r="AA19" s="267" t="s">
        <v>225</v>
      </c>
      <c r="AB19" s="152"/>
      <c r="AC19" s="174"/>
      <c r="AD19" s="59" t="s">
        <v>74</v>
      </c>
      <c r="AE19" s="60" t="s">
        <v>75</v>
      </c>
      <c r="AF19" s="61">
        <v>45000000</v>
      </c>
      <c r="AG19" s="61">
        <v>45000000</v>
      </c>
      <c r="AH19" s="49">
        <v>42900000</v>
      </c>
      <c r="AI19" s="162"/>
      <c r="AJ19" s="141">
        <v>45000000</v>
      </c>
      <c r="AK19" s="49">
        <v>45000000</v>
      </c>
      <c r="AL19" s="162"/>
      <c r="AM19" s="150"/>
      <c r="AN19" s="152"/>
      <c r="AO19" s="152"/>
    </row>
    <row r="20" spans="2:41" ht="136.15" customHeight="1" x14ac:dyDescent="0.2">
      <c r="B20" s="221"/>
      <c r="C20" s="278"/>
      <c r="D20" s="223"/>
      <c r="E20" s="52"/>
      <c r="F20" s="52"/>
      <c r="G20" s="276"/>
      <c r="H20" s="274"/>
      <c r="I20" s="276"/>
      <c r="J20" s="276"/>
      <c r="K20" s="276"/>
      <c r="L20" s="192"/>
      <c r="M20" s="192"/>
      <c r="N20" s="360"/>
      <c r="O20" s="360"/>
      <c r="P20" s="272"/>
      <c r="Q20" s="360"/>
      <c r="R20" s="272"/>
      <c r="S20" s="177"/>
      <c r="T20" s="274"/>
      <c r="U20" s="272"/>
      <c r="V20" s="272"/>
      <c r="W20" s="272"/>
      <c r="X20" s="272"/>
      <c r="Y20" s="192"/>
      <c r="Z20" s="266"/>
      <c r="AA20" s="268"/>
      <c r="AB20" s="153"/>
      <c r="AC20" s="175"/>
      <c r="AD20" s="59" t="s">
        <v>84</v>
      </c>
      <c r="AE20" s="60" t="s">
        <v>85</v>
      </c>
      <c r="AF20" s="61">
        <v>0</v>
      </c>
      <c r="AG20" s="61">
        <v>20000000</v>
      </c>
      <c r="AH20" s="49">
        <v>20000000</v>
      </c>
      <c r="AI20" s="163"/>
      <c r="AJ20" s="141">
        <v>20000000</v>
      </c>
      <c r="AK20" s="49">
        <v>20000000</v>
      </c>
      <c r="AL20" s="163"/>
      <c r="AM20" s="151"/>
      <c r="AN20" s="153"/>
      <c r="AO20" s="153"/>
    </row>
    <row r="21" spans="2:41" ht="409.6" customHeight="1" x14ac:dyDescent="0.2">
      <c r="B21" s="50" t="s">
        <v>39</v>
      </c>
      <c r="C21" s="63" t="s">
        <v>86</v>
      </c>
      <c r="D21" s="222">
        <v>0.25</v>
      </c>
      <c r="E21" s="52"/>
      <c r="F21" s="52"/>
      <c r="G21" s="64" t="s">
        <v>87</v>
      </c>
      <c r="H21" s="43">
        <v>0.35</v>
      </c>
      <c r="I21" s="65" t="s">
        <v>42</v>
      </c>
      <c r="J21" s="65">
        <v>1</v>
      </c>
      <c r="K21" s="65">
        <v>1</v>
      </c>
      <c r="L21" s="55" t="s">
        <v>43</v>
      </c>
      <c r="M21" s="55">
        <v>1</v>
      </c>
      <c r="N21" s="107">
        <f>+U21*T21</f>
        <v>1</v>
      </c>
      <c r="O21" s="50">
        <f>+U21*T21</f>
        <v>1</v>
      </c>
      <c r="P21" s="109">
        <f>+O21/M21</f>
        <v>1</v>
      </c>
      <c r="Q21" s="50">
        <f>+V21*T21</f>
        <v>1</v>
      </c>
      <c r="R21" s="109">
        <f>+Q21/M21</f>
        <v>1</v>
      </c>
      <c r="S21" s="121" t="s">
        <v>88</v>
      </c>
      <c r="T21" s="67">
        <v>1</v>
      </c>
      <c r="U21" s="45">
        <v>1</v>
      </c>
      <c r="V21" s="45">
        <v>1</v>
      </c>
      <c r="W21" s="45"/>
      <c r="X21" s="45"/>
      <c r="Y21" s="55" t="s">
        <v>53</v>
      </c>
      <c r="Z21" s="129" t="s">
        <v>230</v>
      </c>
      <c r="AA21" s="44" t="s">
        <v>231</v>
      </c>
      <c r="AB21" s="154" t="s">
        <v>89</v>
      </c>
      <c r="AC21" s="173" t="s">
        <v>90</v>
      </c>
      <c r="AD21" s="59" t="s">
        <v>91</v>
      </c>
      <c r="AE21" s="60" t="s">
        <v>92</v>
      </c>
      <c r="AF21" s="61">
        <v>350000000</v>
      </c>
      <c r="AG21" s="61">
        <v>350000000</v>
      </c>
      <c r="AH21" s="49">
        <v>207000000</v>
      </c>
      <c r="AI21" s="161">
        <f>+SUM(AH21:AH50)/SUM(AG21:AG50)</f>
        <v>0.70421907216726998</v>
      </c>
      <c r="AJ21" s="141">
        <v>350000000</v>
      </c>
      <c r="AK21" s="49">
        <v>350000000</v>
      </c>
      <c r="AL21" s="161">
        <f>+SUM(AK21:AK50)/SUM(AJ21:AJ50)</f>
        <v>0.88918073697595346</v>
      </c>
      <c r="AM21" s="148" t="s">
        <v>50</v>
      </c>
      <c r="AN21" s="154" t="s">
        <v>51</v>
      </c>
      <c r="AO21" s="154"/>
    </row>
    <row r="22" spans="2:41" ht="151.9" customHeight="1" x14ac:dyDescent="0.2">
      <c r="B22" s="228" t="s">
        <v>39</v>
      </c>
      <c r="C22" s="250" t="s">
        <v>86</v>
      </c>
      <c r="D22" s="234"/>
      <c r="E22" s="52"/>
      <c r="F22" s="52"/>
      <c r="G22" s="253" t="s">
        <v>93</v>
      </c>
      <c r="H22" s="222">
        <v>0.5</v>
      </c>
      <c r="I22" s="256" t="s">
        <v>42</v>
      </c>
      <c r="J22" s="256">
        <v>18</v>
      </c>
      <c r="K22" s="256">
        <v>18</v>
      </c>
      <c r="L22" s="173" t="s">
        <v>43</v>
      </c>
      <c r="M22" s="173">
        <v>18</v>
      </c>
      <c r="N22" s="226">
        <f>(SUM(T22:T39)*U22)*18</f>
        <v>18.000000000000004</v>
      </c>
      <c r="O22" s="228">
        <f>(SUM(T22:T39)*U22)*18</f>
        <v>18.000000000000004</v>
      </c>
      <c r="P22" s="193">
        <v>1</v>
      </c>
      <c r="Q22" s="228">
        <f>(SUM(T22:T39)*V22)*18</f>
        <v>18.000000000000004</v>
      </c>
      <c r="R22" s="193">
        <v>1</v>
      </c>
      <c r="S22" s="57" t="s">
        <v>94</v>
      </c>
      <c r="T22" s="68">
        <v>5.5555555555555552E-2</v>
      </c>
      <c r="U22" s="193">
        <v>1</v>
      </c>
      <c r="V22" s="193">
        <v>1</v>
      </c>
      <c r="W22" s="193"/>
      <c r="X22" s="193"/>
      <c r="Y22" s="173" t="s">
        <v>53</v>
      </c>
      <c r="Z22" s="146" t="s">
        <v>234</v>
      </c>
      <c r="AA22" s="111" t="s">
        <v>233</v>
      </c>
      <c r="AB22" s="152"/>
      <c r="AC22" s="174"/>
      <c r="AD22" s="197" t="s">
        <v>91</v>
      </c>
      <c r="AE22" s="262" t="s">
        <v>92</v>
      </c>
      <c r="AF22" s="170">
        <v>550000000</v>
      </c>
      <c r="AG22" s="170">
        <v>550000000</v>
      </c>
      <c r="AH22" s="158">
        <f>525186364+59800060</f>
        <v>584986424</v>
      </c>
      <c r="AI22" s="162"/>
      <c r="AJ22" s="168">
        <v>550000000</v>
      </c>
      <c r="AK22" s="158">
        <v>550000000</v>
      </c>
      <c r="AL22" s="162"/>
      <c r="AM22" s="149"/>
      <c r="AN22" s="152"/>
      <c r="AO22" s="152"/>
    </row>
    <row r="23" spans="2:41" ht="118.9" customHeight="1" x14ac:dyDescent="0.2">
      <c r="B23" s="220"/>
      <c r="C23" s="251"/>
      <c r="D23" s="234"/>
      <c r="E23" s="52"/>
      <c r="F23" s="52"/>
      <c r="G23" s="254"/>
      <c r="H23" s="234"/>
      <c r="I23" s="257"/>
      <c r="J23" s="257"/>
      <c r="K23" s="257"/>
      <c r="L23" s="174"/>
      <c r="M23" s="174"/>
      <c r="N23" s="261"/>
      <c r="O23" s="220"/>
      <c r="P23" s="194"/>
      <c r="Q23" s="220"/>
      <c r="R23" s="194"/>
      <c r="S23" s="57" t="s">
        <v>95</v>
      </c>
      <c r="T23" s="68">
        <v>5.5555555555555552E-2</v>
      </c>
      <c r="U23" s="194"/>
      <c r="V23" s="194"/>
      <c r="W23" s="194"/>
      <c r="X23" s="194"/>
      <c r="Y23" s="174"/>
      <c r="Z23" s="129" t="s">
        <v>235</v>
      </c>
      <c r="AA23" s="111" t="s">
        <v>233</v>
      </c>
      <c r="AB23" s="152"/>
      <c r="AC23" s="174"/>
      <c r="AD23" s="179"/>
      <c r="AE23" s="181"/>
      <c r="AF23" s="171"/>
      <c r="AG23" s="171"/>
      <c r="AH23" s="159"/>
      <c r="AI23" s="162"/>
      <c r="AJ23" s="169"/>
      <c r="AK23" s="159"/>
      <c r="AL23" s="162"/>
      <c r="AM23" s="149"/>
      <c r="AN23" s="152"/>
      <c r="AO23" s="152"/>
    </row>
    <row r="24" spans="2:41" ht="118.9" customHeight="1" x14ac:dyDescent="0.2">
      <c r="B24" s="220"/>
      <c r="C24" s="251"/>
      <c r="D24" s="234"/>
      <c r="E24" s="52"/>
      <c r="F24" s="52"/>
      <c r="G24" s="254"/>
      <c r="H24" s="234"/>
      <c r="I24" s="257"/>
      <c r="J24" s="257"/>
      <c r="K24" s="257"/>
      <c r="L24" s="174"/>
      <c r="M24" s="174"/>
      <c r="N24" s="261"/>
      <c r="O24" s="220"/>
      <c r="P24" s="194"/>
      <c r="Q24" s="220"/>
      <c r="R24" s="194"/>
      <c r="S24" s="57" t="s">
        <v>96</v>
      </c>
      <c r="T24" s="68">
        <v>5.5555555555555552E-2</v>
      </c>
      <c r="U24" s="194"/>
      <c r="V24" s="194"/>
      <c r="W24" s="194"/>
      <c r="X24" s="194"/>
      <c r="Y24" s="174"/>
      <c r="Z24" s="129" t="s">
        <v>236</v>
      </c>
      <c r="AA24" s="111" t="s">
        <v>233</v>
      </c>
      <c r="AB24" s="152"/>
      <c r="AC24" s="174"/>
      <c r="AD24" s="179"/>
      <c r="AE24" s="181"/>
      <c r="AF24" s="171"/>
      <c r="AG24" s="171"/>
      <c r="AH24" s="159"/>
      <c r="AI24" s="162"/>
      <c r="AJ24" s="169"/>
      <c r="AK24" s="159"/>
      <c r="AL24" s="162"/>
      <c r="AM24" s="149"/>
      <c r="AN24" s="152"/>
      <c r="AO24" s="152"/>
    </row>
    <row r="25" spans="2:41" ht="118.9" customHeight="1" x14ac:dyDescent="0.2">
      <c r="B25" s="220"/>
      <c r="C25" s="251"/>
      <c r="D25" s="234"/>
      <c r="E25" s="52"/>
      <c r="F25" s="52"/>
      <c r="G25" s="254"/>
      <c r="H25" s="234"/>
      <c r="I25" s="257"/>
      <c r="J25" s="257"/>
      <c r="K25" s="257"/>
      <c r="L25" s="174"/>
      <c r="M25" s="174"/>
      <c r="N25" s="261"/>
      <c r="O25" s="220"/>
      <c r="P25" s="194"/>
      <c r="Q25" s="220"/>
      <c r="R25" s="194"/>
      <c r="S25" s="57" t="s">
        <v>97</v>
      </c>
      <c r="T25" s="68">
        <v>5.5555555555555552E-2</v>
      </c>
      <c r="U25" s="194"/>
      <c r="V25" s="194"/>
      <c r="W25" s="194"/>
      <c r="X25" s="194"/>
      <c r="Y25" s="174"/>
      <c r="Z25" s="129" t="s">
        <v>237</v>
      </c>
      <c r="AA25" s="111" t="s">
        <v>233</v>
      </c>
      <c r="AB25" s="152"/>
      <c r="AC25" s="174"/>
      <c r="AD25" s="179"/>
      <c r="AE25" s="181"/>
      <c r="AF25" s="171"/>
      <c r="AG25" s="171"/>
      <c r="AH25" s="159"/>
      <c r="AI25" s="162"/>
      <c r="AJ25" s="169"/>
      <c r="AK25" s="159"/>
      <c r="AL25" s="162"/>
      <c r="AM25" s="149"/>
      <c r="AN25" s="152"/>
      <c r="AO25" s="152"/>
    </row>
    <row r="26" spans="2:41" ht="118.9" customHeight="1" x14ac:dyDescent="0.2">
      <c r="B26" s="220"/>
      <c r="C26" s="251"/>
      <c r="D26" s="234"/>
      <c r="E26" s="52"/>
      <c r="F26" s="52"/>
      <c r="G26" s="254"/>
      <c r="H26" s="234"/>
      <c r="I26" s="257"/>
      <c r="J26" s="257"/>
      <c r="K26" s="257"/>
      <c r="L26" s="174"/>
      <c r="M26" s="174"/>
      <c r="N26" s="261"/>
      <c r="O26" s="220"/>
      <c r="P26" s="194"/>
      <c r="Q26" s="220"/>
      <c r="R26" s="194"/>
      <c r="S26" s="57" t="s">
        <v>98</v>
      </c>
      <c r="T26" s="68">
        <v>5.5555555555555552E-2</v>
      </c>
      <c r="U26" s="194"/>
      <c r="V26" s="194"/>
      <c r="W26" s="194"/>
      <c r="X26" s="194"/>
      <c r="Y26" s="174"/>
      <c r="Z26" s="129" t="s">
        <v>238</v>
      </c>
      <c r="AA26" s="111" t="s">
        <v>233</v>
      </c>
      <c r="AB26" s="152"/>
      <c r="AC26" s="174"/>
      <c r="AD26" s="179"/>
      <c r="AE26" s="181"/>
      <c r="AF26" s="171"/>
      <c r="AG26" s="171"/>
      <c r="AH26" s="159"/>
      <c r="AI26" s="162"/>
      <c r="AJ26" s="169"/>
      <c r="AK26" s="159"/>
      <c r="AL26" s="162"/>
      <c r="AM26" s="149"/>
      <c r="AN26" s="152"/>
      <c r="AO26" s="152"/>
    </row>
    <row r="27" spans="2:41" ht="118.9" customHeight="1" x14ac:dyDescent="0.2">
      <c r="B27" s="220"/>
      <c r="C27" s="251"/>
      <c r="D27" s="234"/>
      <c r="E27" s="52"/>
      <c r="F27" s="52"/>
      <c r="G27" s="254"/>
      <c r="H27" s="234"/>
      <c r="I27" s="257"/>
      <c r="J27" s="257"/>
      <c r="K27" s="257"/>
      <c r="L27" s="174"/>
      <c r="M27" s="174"/>
      <c r="N27" s="261"/>
      <c r="O27" s="220"/>
      <c r="P27" s="194"/>
      <c r="Q27" s="220"/>
      <c r="R27" s="194"/>
      <c r="S27" s="57" t="s">
        <v>99</v>
      </c>
      <c r="T27" s="68">
        <v>5.5555555555555552E-2</v>
      </c>
      <c r="U27" s="194"/>
      <c r="V27" s="194"/>
      <c r="W27" s="194"/>
      <c r="X27" s="194"/>
      <c r="Y27" s="174"/>
      <c r="Z27" s="129" t="s">
        <v>239</v>
      </c>
      <c r="AA27" s="111" t="s">
        <v>233</v>
      </c>
      <c r="AB27" s="152"/>
      <c r="AC27" s="174"/>
      <c r="AD27" s="179"/>
      <c r="AE27" s="181"/>
      <c r="AF27" s="171"/>
      <c r="AG27" s="171"/>
      <c r="AH27" s="159"/>
      <c r="AI27" s="162"/>
      <c r="AJ27" s="169"/>
      <c r="AK27" s="159"/>
      <c r="AL27" s="162"/>
      <c r="AM27" s="149"/>
      <c r="AN27" s="152"/>
      <c r="AO27" s="152"/>
    </row>
    <row r="28" spans="2:41" ht="118.9" customHeight="1" x14ac:dyDescent="0.2">
      <c r="B28" s="220"/>
      <c r="C28" s="251"/>
      <c r="D28" s="234"/>
      <c r="E28" s="52"/>
      <c r="F28" s="52"/>
      <c r="G28" s="254"/>
      <c r="H28" s="234"/>
      <c r="I28" s="257"/>
      <c r="J28" s="257"/>
      <c r="K28" s="257"/>
      <c r="L28" s="174"/>
      <c r="M28" s="174"/>
      <c r="N28" s="261"/>
      <c r="O28" s="220"/>
      <c r="P28" s="194"/>
      <c r="Q28" s="220"/>
      <c r="R28" s="194"/>
      <c r="S28" s="57" t="s">
        <v>100</v>
      </c>
      <c r="T28" s="68">
        <v>5.5555555555555552E-2</v>
      </c>
      <c r="U28" s="194"/>
      <c r="V28" s="194"/>
      <c r="W28" s="194"/>
      <c r="X28" s="194"/>
      <c r="Y28" s="174"/>
      <c r="Z28" s="129" t="s">
        <v>240</v>
      </c>
      <c r="AA28" s="111" t="s">
        <v>233</v>
      </c>
      <c r="AB28" s="152"/>
      <c r="AC28" s="174"/>
      <c r="AD28" s="179"/>
      <c r="AE28" s="181"/>
      <c r="AF28" s="171"/>
      <c r="AG28" s="171"/>
      <c r="AH28" s="159"/>
      <c r="AI28" s="162"/>
      <c r="AJ28" s="169"/>
      <c r="AK28" s="159"/>
      <c r="AL28" s="162"/>
      <c r="AM28" s="149"/>
      <c r="AN28" s="152"/>
      <c r="AO28" s="152"/>
    </row>
    <row r="29" spans="2:41" ht="118.9" customHeight="1" x14ac:dyDescent="0.2">
      <c r="B29" s="220"/>
      <c r="C29" s="251"/>
      <c r="D29" s="234"/>
      <c r="E29" s="52"/>
      <c r="F29" s="52"/>
      <c r="G29" s="254"/>
      <c r="H29" s="234"/>
      <c r="I29" s="257"/>
      <c r="J29" s="257"/>
      <c r="K29" s="257"/>
      <c r="L29" s="174"/>
      <c r="M29" s="174"/>
      <c r="N29" s="261"/>
      <c r="O29" s="220"/>
      <c r="P29" s="194"/>
      <c r="Q29" s="220"/>
      <c r="R29" s="194"/>
      <c r="S29" s="57" t="s">
        <v>101</v>
      </c>
      <c r="T29" s="68">
        <v>5.5555555555555552E-2</v>
      </c>
      <c r="U29" s="194"/>
      <c r="V29" s="194"/>
      <c r="W29" s="194"/>
      <c r="X29" s="194"/>
      <c r="Y29" s="174"/>
      <c r="Z29" s="129" t="s">
        <v>241</v>
      </c>
      <c r="AA29" s="111" t="s">
        <v>233</v>
      </c>
      <c r="AB29" s="152"/>
      <c r="AC29" s="174"/>
      <c r="AD29" s="179"/>
      <c r="AE29" s="181"/>
      <c r="AF29" s="171"/>
      <c r="AG29" s="171"/>
      <c r="AH29" s="159"/>
      <c r="AI29" s="162"/>
      <c r="AJ29" s="169"/>
      <c r="AK29" s="159"/>
      <c r="AL29" s="162"/>
      <c r="AM29" s="149"/>
      <c r="AN29" s="152"/>
      <c r="AO29" s="152"/>
    </row>
    <row r="30" spans="2:41" ht="118.9" customHeight="1" x14ac:dyDescent="0.2">
      <c r="B30" s="220"/>
      <c r="C30" s="251"/>
      <c r="D30" s="234"/>
      <c r="E30" s="52"/>
      <c r="F30" s="52"/>
      <c r="G30" s="254"/>
      <c r="H30" s="234"/>
      <c r="I30" s="257"/>
      <c r="J30" s="257"/>
      <c r="K30" s="257"/>
      <c r="L30" s="174"/>
      <c r="M30" s="174"/>
      <c r="N30" s="261"/>
      <c r="O30" s="220"/>
      <c r="P30" s="194"/>
      <c r="Q30" s="220"/>
      <c r="R30" s="194"/>
      <c r="S30" s="57" t="s">
        <v>102</v>
      </c>
      <c r="T30" s="68">
        <v>5.5555555555555552E-2</v>
      </c>
      <c r="U30" s="194"/>
      <c r="V30" s="194"/>
      <c r="W30" s="194"/>
      <c r="X30" s="194"/>
      <c r="Y30" s="174"/>
      <c r="Z30" s="129" t="s">
        <v>242</v>
      </c>
      <c r="AA30" s="111" t="s">
        <v>233</v>
      </c>
      <c r="AB30" s="152"/>
      <c r="AC30" s="174"/>
      <c r="AD30" s="179"/>
      <c r="AE30" s="181"/>
      <c r="AF30" s="171"/>
      <c r="AG30" s="171"/>
      <c r="AH30" s="159"/>
      <c r="AI30" s="162"/>
      <c r="AJ30" s="169"/>
      <c r="AK30" s="159"/>
      <c r="AL30" s="162"/>
      <c r="AM30" s="149"/>
      <c r="AN30" s="152"/>
      <c r="AO30" s="152"/>
    </row>
    <row r="31" spans="2:41" ht="118.9" customHeight="1" x14ac:dyDescent="0.2">
      <c r="B31" s="220"/>
      <c r="C31" s="251"/>
      <c r="D31" s="234"/>
      <c r="E31" s="52"/>
      <c r="F31" s="52"/>
      <c r="G31" s="254"/>
      <c r="H31" s="234"/>
      <c r="I31" s="257"/>
      <c r="J31" s="257"/>
      <c r="K31" s="257"/>
      <c r="L31" s="174"/>
      <c r="M31" s="174"/>
      <c r="N31" s="261"/>
      <c r="O31" s="220"/>
      <c r="P31" s="194"/>
      <c r="Q31" s="220"/>
      <c r="R31" s="194"/>
      <c r="S31" s="57" t="s">
        <v>103</v>
      </c>
      <c r="T31" s="68">
        <v>5.5555555555555552E-2</v>
      </c>
      <c r="U31" s="194"/>
      <c r="V31" s="194"/>
      <c r="W31" s="194"/>
      <c r="X31" s="194"/>
      <c r="Y31" s="174"/>
      <c r="Z31" s="129" t="s">
        <v>243</v>
      </c>
      <c r="AA31" s="111" t="s">
        <v>233</v>
      </c>
      <c r="AB31" s="152"/>
      <c r="AC31" s="174"/>
      <c r="AD31" s="179"/>
      <c r="AE31" s="181"/>
      <c r="AF31" s="171"/>
      <c r="AG31" s="171"/>
      <c r="AH31" s="159"/>
      <c r="AI31" s="162"/>
      <c r="AJ31" s="169"/>
      <c r="AK31" s="159"/>
      <c r="AL31" s="162"/>
      <c r="AM31" s="149"/>
      <c r="AN31" s="152"/>
      <c r="AO31" s="152"/>
    </row>
    <row r="32" spans="2:41" ht="118.9" customHeight="1" x14ac:dyDescent="0.2">
      <c r="B32" s="220"/>
      <c r="C32" s="251"/>
      <c r="D32" s="234"/>
      <c r="E32" s="52"/>
      <c r="F32" s="52"/>
      <c r="G32" s="254"/>
      <c r="H32" s="234"/>
      <c r="I32" s="257"/>
      <c r="J32" s="257"/>
      <c r="K32" s="257"/>
      <c r="L32" s="174"/>
      <c r="M32" s="174"/>
      <c r="N32" s="261"/>
      <c r="O32" s="220"/>
      <c r="P32" s="194"/>
      <c r="Q32" s="220"/>
      <c r="R32" s="194"/>
      <c r="S32" s="57" t="s">
        <v>104</v>
      </c>
      <c r="T32" s="68">
        <v>5.5555555555555552E-2</v>
      </c>
      <c r="U32" s="194"/>
      <c r="V32" s="194"/>
      <c r="W32" s="194"/>
      <c r="X32" s="194"/>
      <c r="Y32" s="174"/>
      <c r="Z32" s="129" t="s">
        <v>244</v>
      </c>
      <c r="AA32" s="111" t="s">
        <v>233</v>
      </c>
      <c r="AB32" s="152"/>
      <c r="AC32" s="174"/>
      <c r="AD32" s="179"/>
      <c r="AE32" s="181"/>
      <c r="AF32" s="171"/>
      <c r="AG32" s="171"/>
      <c r="AH32" s="159"/>
      <c r="AI32" s="162"/>
      <c r="AJ32" s="169"/>
      <c r="AK32" s="159"/>
      <c r="AL32" s="162"/>
      <c r="AM32" s="149"/>
      <c r="AN32" s="152"/>
      <c r="AO32" s="152"/>
    </row>
    <row r="33" spans="2:41" ht="118.9" customHeight="1" x14ac:dyDescent="0.2">
      <c r="B33" s="220"/>
      <c r="C33" s="251"/>
      <c r="D33" s="234"/>
      <c r="E33" s="52"/>
      <c r="F33" s="52"/>
      <c r="G33" s="254"/>
      <c r="H33" s="234"/>
      <c r="I33" s="257"/>
      <c r="J33" s="257"/>
      <c r="K33" s="257"/>
      <c r="L33" s="174"/>
      <c r="M33" s="174"/>
      <c r="N33" s="261"/>
      <c r="O33" s="220"/>
      <c r="P33" s="194"/>
      <c r="Q33" s="220"/>
      <c r="R33" s="194"/>
      <c r="S33" s="57" t="s">
        <v>105</v>
      </c>
      <c r="T33" s="68">
        <v>5.5555555555555552E-2</v>
      </c>
      <c r="U33" s="194"/>
      <c r="V33" s="194"/>
      <c r="W33" s="194"/>
      <c r="X33" s="194"/>
      <c r="Y33" s="174"/>
      <c r="Z33" s="129" t="s">
        <v>245</v>
      </c>
      <c r="AA33" s="111" t="s">
        <v>233</v>
      </c>
      <c r="AB33" s="152"/>
      <c r="AC33" s="174"/>
      <c r="AD33" s="179"/>
      <c r="AE33" s="181"/>
      <c r="AF33" s="171"/>
      <c r="AG33" s="171"/>
      <c r="AH33" s="159"/>
      <c r="AI33" s="162"/>
      <c r="AJ33" s="169"/>
      <c r="AK33" s="159"/>
      <c r="AL33" s="162"/>
      <c r="AM33" s="149"/>
      <c r="AN33" s="152"/>
      <c r="AO33" s="152"/>
    </row>
    <row r="34" spans="2:41" ht="118.9" customHeight="1" x14ac:dyDescent="0.2">
      <c r="B34" s="220"/>
      <c r="C34" s="251"/>
      <c r="D34" s="234"/>
      <c r="E34" s="52"/>
      <c r="F34" s="52"/>
      <c r="G34" s="254"/>
      <c r="H34" s="234"/>
      <c r="I34" s="257"/>
      <c r="J34" s="257"/>
      <c r="K34" s="257"/>
      <c r="L34" s="174"/>
      <c r="M34" s="174"/>
      <c r="N34" s="261"/>
      <c r="O34" s="220"/>
      <c r="P34" s="194"/>
      <c r="Q34" s="220"/>
      <c r="R34" s="194"/>
      <c r="S34" s="57" t="s">
        <v>106</v>
      </c>
      <c r="T34" s="68">
        <v>5.5555555555555552E-2</v>
      </c>
      <c r="U34" s="194"/>
      <c r="V34" s="194"/>
      <c r="W34" s="194"/>
      <c r="X34" s="194"/>
      <c r="Y34" s="174"/>
      <c r="Z34" s="129" t="s">
        <v>246</v>
      </c>
      <c r="AA34" s="111" t="s">
        <v>233</v>
      </c>
      <c r="AB34" s="152"/>
      <c r="AC34" s="174"/>
      <c r="AD34" s="179"/>
      <c r="AE34" s="181"/>
      <c r="AF34" s="171"/>
      <c r="AG34" s="171"/>
      <c r="AH34" s="159"/>
      <c r="AI34" s="162"/>
      <c r="AJ34" s="169"/>
      <c r="AK34" s="159"/>
      <c r="AL34" s="162"/>
      <c r="AM34" s="149"/>
      <c r="AN34" s="152"/>
      <c r="AO34" s="152"/>
    </row>
    <row r="35" spans="2:41" ht="118.9" customHeight="1" x14ac:dyDescent="0.2">
      <c r="B35" s="220"/>
      <c r="C35" s="251"/>
      <c r="D35" s="234"/>
      <c r="E35" s="52"/>
      <c r="F35" s="52"/>
      <c r="G35" s="254"/>
      <c r="H35" s="234"/>
      <c r="I35" s="257"/>
      <c r="J35" s="257"/>
      <c r="K35" s="257"/>
      <c r="L35" s="174"/>
      <c r="M35" s="174"/>
      <c r="N35" s="261"/>
      <c r="O35" s="220"/>
      <c r="P35" s="194"/>
      <c r="Q35" s="220"/>
      <c r="R35" s="194"/>
      <c r="S35" s="57" t="s">
        <v>107</v>
      </c>
      <c r="T35" s="68">
        <v>5.5555555555555552E-2</v>
      </c>
      <c r="U35" s="194"/>
      <c r="V35" s="194"/>
      <c r="W35" s="194"/>
      <c r="X35" s="194"/>
      <c r="Y35" s="174"/>
      <c r="Z35" s="129" t="s">
        <v>247</v>
      </c>
      <c r="AA35" s="111" t="s">
        <v>233</v>
      </c>
      <c r="AB35" s="152"/>
      <c r="AC35" s="174"/>
      <c r="AD35" s="179"/>
      <c r="AE35" s="181"/>
      <c r="AF35" s="171"/>
      <c r="AG35" s="171"/>
      <c r="AH35" s="159"/>
      <c r="AI35" s="162"/>
      <c r="AJ35" s="169"/>
      <c r="AK35" s="159"/>
      <c r="AL35" s="162"/>
      <c r="AM35" s="149"/>
      <c r="AN35" s="152"/>
      <c r="AO35" s="152"/>
    </row>
    <row r="36" spans="2:41" ht="55.15" customHeight="1" x14ac:dyDescent="0.2">
      <c r="B36" s="220"/>
      <c r="C36" s="251"/>
      <c r="D36" s="234"/>
      <c r="E36" s="52"/>
      <c r="F36" s="52"/>
      <c r="G36" s="254"/>
      <c r="H36" s="234"/>
      <c r="I36" s="257"/>
      <c r="J36" s="257"/>
      <c r="K36" s="257"/>
      <c r="L36" s="174"/>
      <c r="M36" s="174"/>
      <c r="N36" s="261"/>
      <c r="O36" s="220"/>
      <c r="P36" s="194"/>
      <c r="Q36" s="220"/>
      <c r="R36" s="194"/>
      <c r="S36" s="57" t="s">
        <v>108</v>
      </c>
      <c r="T36" s="68">
        <v>5.5555555555555552E-2</v>
      </c>
      <c r="U36" s="194"/>
      <c r="V36" s="194"/>
      <c r="W36" s="194"/>
      <c r="X36" s="194"/>
      <c r="Y36" s="174"/>
      <c r="Z36" s="129" t="s">
        <v>232</v>
      </c>
      <c r="AA36" s="111" t="s">
        <v>233</v>
      </c>
      <c r="AB36" s="152"/>
      <c r="AC36" s="174"/>
      <c r="AD36" s="179"/>
      <c r="AE36" s="181"/>
      <c r="AF36" s="171"/>
      <c r="AG36" s="171"/>
      <c r="AH36" s="159"/>
      <c r="AI36" s="162"/>
      <c r="AJ36" s="169"/>
      <c r="AK36" s="159"/>
      <c r="AL36" s="162"/>
      <c r="AM36" s="149"/>
      <c r="AN36" s="152"/>
      <c r="AO36" s="152"/>
    </row>
    <row r="37" spans="2:41" ht="55.15" customHeight="1" x14ac:dyDescent="0.2">
      <c r="B37" s="220"/>
      <c r="C37" s="251"/>
      <c r="D37" s="234"/>
      <c r="E37" s="52"/>
      <c r="F37" s="52"/>
      <c r="G37" s="254"/>
      <c r="H37" s="234"/>
      <c r="I37" s="257"/>
      <c r="J37" s="257"/>
      <c r="K37" s="257"/>
      <c r="L37" s="174"/>
      <c r="M37" s="174"/>
      <c r="N37" s="261"/>
      <c r="O37" s="220"/>
      <c r="P37" s="194"/>
      <c r="Q37" s="220"/>
      <c r="R37" s="194"/>
      <c r="S37" s="57" t="s">
        <v>109</v>
      </c>
      <c r="T37" s="68">
        <v>5.5555555555555552E-2</v>
      </c>
      <c r="U37" s="194"/>
      <c r="V37" s="194"/>
      <c r="W37" s="194"/>
      <c r="X37" s="194"/>
      <c r="Y37" s="174"/>
      <c r="Z37" s="129" t="s">
        <v>232</v>
      </c>
      <c r="AA37" s="111" t="s">
        <v>233</v>
      </c>
      <c r="AB37" s="152"/>
      <c r="AC37" s="174"/>
      <c r="AD37" s="179"/>
      <c r="AE37" s="181"/>
      <c r="AF37" s="171"/>
      <c r="AG37" s="171"/>
      <c r="AH37" s="159"/>
      <c r="AI37" s="162"/>
      <c r="AJ37" s="169"/>
      <c r="AK37" s="159"/>
      <c r="AL37" s="162"/>
      <c r="AM37" s="149"/>
      <c r="AN37" s="152"/>
      <c r="AO37" s="152"/>
    </row>
    <row r="38" spans="2:41" ht="55.15" customHeight="1" x14ac:dyDescent="0.2">
      <c r="B38" s="220"/>
      <c r="C38" s="251"/>
      <c r="D38" s="234"/>
      <c r="E38" s="52"/>
      <c r="F38" s="52"/>
      <c r="G38" s="254"/>
      <c r="H38" s="234"/>
      <c r="I38" s="257"/>
      <c r="J38" s="257"/>
      <c r="K38" s="257"/>
      <c r="L38" s="174"/>
      <c r="M38" s="174"/>
      <c r="N38" s="261"/>
      <c r="O38" s="220"/>
      <c r="P38" s="194"/>
      <c r="Q38" s="220"/>
      <c r="R38" s="194"/>
      <c r="S38" s="57" t="s">
        <v>110</v>
      </c>
      <c r="T38" s="68">
        <v>5.5555555555555552E-2</v>
      </c>
      <c r="U38" s="194"/>
      <c r="V38" s="194"/>
      <c r="W38" s="194"/>
      <c r="X38" s="194"/>
      <c r="Y38" s="174"/>
      <c r="Z38" s="129" t="s">
        <v>232</v>
      </c>
      <c r="AA38" s="111" t="s">
        <v>233</v>
      </c>
      <c r="AB38" s="152"/>
      <c r="AC38" s="174"/>
      <c r="AD38" s="179"/>
      <c r="AE38" s="181"/>
      <c r="AF38" s="171"/>
      <c r="AG38" s="171"/>
      <c r="AH38" s="159"/>
      <c r="AI38" s="162"/>
      <c r="AJ38" s="169"/>
      <c r="AK38" s="159"/>
      <c r="AL38" s="162"/>
      <c r="AM38" s="149"/>
      <c r="AN38" s="152"/>
      <c r="AO38" s="152"/>
    </row>
    <row r="39" spans="2:41" ht="55.15" customHeight="1" x14ac:dyDescent="0.2">
      <c r="B39" s="221"/>
      <c r="C39" s="252"/>
      <c r="D39" s="234"/>
      <c r="E39" s="52"/>
      <c r="F39" s="52"/>
      <c r="G39" s="255"/>
      <c r="H39" s="223"/>
      <c r="I39" s="258"/>
      <c r="J39" s="258"/>
      <c r="K39" s="258"/>
      <c r="L39" s="175"/>
      <c r="M39" s="175"/>
      <c r="N39" s="227"/>
      <c r="O39" s="221"/>
      <c r="P39" s="195"/>
      <c r="Q39" s="221"/>
      <c r="R39" s="195"/>
      <c r="S39" s="57" t="s">
        <v>111</v>
      </c>
      <c r="T39" s="68">
        <v>5.5555555555555552E-2</v>
      </c>
      <c r="U39" s="195"/>
      <c r="V39" s="195"/>
      <c r="W39" s="195"/>
      <c r="X39" s="195"/>
      <c r="Y39" s="175"/>
      <c r="Z39" s="129" t="s">
        <v>232</v>
      </c>
      <c r="AA39" s="111" t="s">
        <v>233</v>
      </c>
      <c r="AB39" s="152"/>
      <c r="AC39" s="174"/>
      <c r="AD39" s="264"/>
      <c r="AE39" s="200"/>
      <c r="AF39" s="196"/>
      <c r="AG39" s="196"/>
      <c r="AH39" s="160"/>
      <c r="AI39" s="162"/>
      <c r="AJ39" s="172"/>
      <c r="AK39" s="160"/>
      <c r="AL39" s="162"/>
      <c r="AM39" s="149"/>
      <c r="AN39" s="152"/>
      <c r="AO39" s="152"/>
    </row>
    <row r="40" spans="2:41" ht="66" customHeight="1" x14ac:dyDescent="0.2">
      <c r="B40" s="228" t="s">
        <v>39</v>
      </c>
      <c r="C40" s="250" t="s">
        <v>86</v>
      </c>
      <c r="D40" s="234"/>
      <c r="E40" s="52"/>
      <c r="F40" s="52"/>
      <c r="G40" s="253" t="s">
        <v>112</v>
      </c>
      <c r="H40" s="222">
        <v>0.15</v>
      </c>
      <c r="I40" s="256" t="s">
        <v>42</v>
      </c>
      <c r="J40" s="256">
        <v>3</v>
      </c>
      <c r="K40" s="256">
        <v>3</v>
      </c>
      <c r="L40" s="173" t="s">
        <v>43</v>
      </c>
      <c r="M40" s="173">
        <v>3</v>
      </c>
      <c r="N40" s="182">
        <f>(U40*T40+U44*T44+U47*T47)*3</f>
        <v>1.2960000000000003</v>
      </c>
      <c r="O40" s="185">
        <f>(U40*T40+U44*T44+U47*T47)*3</f>
        <v>1.2960000000000003</v>
      </c>
      <c r="P40" s="188">
        <f>+O40/M40</f>
        <v>0.43200000000000011</v>
      </c>
      <c r="Q40" s="185">
        <f>(V40*T40+V44*T44+V47*T47)*3</f>
        <v>2.4060000000000001</v>
      </c>
      <c r="R40" s="188">
        <f>+Q40/M40</f>
        <v>0.80200000000000005</v>
      </c>
      <c r="S40" s="112" t="s">
        <v>113</v>
      </c>
      <c r="T40" s="69">
        <v>0.33</v>
      </c>
      <c r="U40" s="45">
        <f>+U41*T41+U42*T42+U43*T43</f>
        <v>1</v>
      </c>
      <c r="V40" s="45">
        <f>+V41*T41+V42*T42+V43*T43</f>
        <v>1</v>
      </c>
      <c r="W40" s="45"/>
      <c r="X40" s="45"/>
      <c r="Y40" s="173" t="s">
        <v>53</v>
      </c>
      <c r="Z40" s="129" t="s">
        <v>248</v>
      </c>
      <c r="AA40" s="44"/>
      <c r="AB40" s="152"/>
      <c r="AC40" s="174"/>
      <c r="AD40" s="70" t="s">
        <v>114</v>
      </c>
      <c r="AE40" s="71" t="s">
        <v>115</v>
      </c>
      <c r="AF40" s="72">
        <v>42098000</v>
      </c>
      <c r="AG40" s="72">
        <v>42098000</v>
      </c>
      <c r="AH40" s="73">
        <v>0</v>
      </c>
      <c r="AI40" s="162"/>
      <c r="AJ40" s="142">
        <v>42098000</v>
      </c>
      <c r="AK40" s="124">
        <v>0</v>
      </c>
      <c r="AL40" s="162"/>
      <c r="AM40" s="149"/>
      <c r="AN40" s="152"/>
      <c r="AO40" s="152"/>
    </row>
    <row r="41" spans="2:41" ht="237.6" customHeight="1" x14ac:dyDescent="0.2">
      <c r="B41" s="220"/>
      <c r="C41" s="251"/>
      <c r="D41" s="234"/>
      <c r="E41" s="52"/>
      <c r="F41" s="52"/>
      <c r="G41" s="254"/>
      <c r="H41" s="234"/>
      <c r="I41" s="257"/>
      <c r="J41" s="257"/>
      <c r="K41" s="257"/>
      <c r="L41" s="174"/>
      <c r="M41" s="174"/>
      <c r="N41" s="183"/>
      <c r="O41" s="186"/>
      <c r="P41" s="189"/>
      <c r="Q41" s="186"/>
      <c r="R41" s="189"/>
      <c r="S41" s="122" t="s">
        <v>116</v>
      </c>
      <c r="T41" s="67">
        <v>0.45</v>
      </c>
      <c r="U41" s="45">
        <v>1</v>
      </c>
      <c r="V41" s="45">
        <v>1</v>
      </c>
      <c r="W41" s="45"/>
      <c r="X41" s="45"/>
      <c r="Y41" s="174"/>
      <c r="Z41" s="129" t="s">
        <v>249</v>
      </c>
      <c r="AA41" s="111" t="s">
        <v>250</v>
      </c>
      <c r="AB41" s="152"/>
      <c r="AC41" s="174"/>
      <c r="AD41" s="70"/>
      <c r="AE41" s="74"/>
      <c r="AF41" s="72"/>
      <c r="AG41" s="72"/>
      <c r="AH41" s="49">
        <v>0</v>
      </c>
      <c r="AI41" s="162"/>
      <c r="AJ41" s="142"/>
      <c r="AK41" s="49"/>
      <c r="AL41" s="162"/>
      <c r="AM41" s="149"/>
      <c r="AN41" s="152"/>
      <c r="AO41" s="152"/>
    </row>
    <row r="42" spans="2:41" ht="409.6" customHeight="1" x14ac:dyDescent="0.2">
      <c r="B42" s="220"/>
      <c r="C42" s="251"/>
      <c r="D42" s="234"/>
      <c r="E42" s="52"/>
      <c r="F42" s="52"/>
      <c r="G42" s="254"/>
      <c r="H42" s="234"/>
      <c r="I42" s="257"/>
      <c r="J42" s="257"/>
      <c r="K42" s="257"/>
      <c r="L42" s="174"/>
      <c r="M42" s="174"/>
      <c r="N42" s="183"/>
      <c r="O42" s="186"/>
      <c r="P42" s="189"/>
      <c r="Q42" s="186"/>
      <c r="R42" s="189"/>
      <c r="S42" s="57" t="s">
        <v>117</v>
      </c>
      <c r="T42" s="67">
        <v>0.45</v>
      </c>
      <c r="U42" s="45">
        <v>1</v>
      </c>
      <c r="V42" s="45">
        <v>1</v>
      </c>
      <c r="W42" s="45"/>
      <c r="X42" s="45"/>
      <c r="Y42" s="174"/>
      <c r="Z42" s="129" t="s">
        <v>251</v>
      </c>
      <c r="AA42" s="111" t="s">
        <v>252</v>
      </c>
      <c r="AB42" s="152"/>
      <c r="AC42" s="174"/>
      <c r="AD42" s="75"/>
      <c r="AE42" s="76"/>
      <c r="AF42" s="77"/>
      <c r="AG42" s="77"/>
      <c r="AH42" s="49"/>
      <c r="AI42" s="162"/>
      <c r="AJ42" s="143"/>
      <c r="AK42" s="49"/>
      <c r="AL42" s="162"/>
      <c r="AM42" s="149"/>
      <c r="AN42" s="152"/>
      <c r="AO42" s="152"/>
    </row>
    <row r="43" spans="2:41" ht="52.9" customHeight="1" x14ac:dyDescent="0.2">
      <c r="B43" s="220"/>
      <c r="C43" s="251"/>
      <c r="D43" s="234"/>
      <c r="E43" s="52"/>
      <c r="F43" s="52"/>
      <c r="G43" s="254"/>
      <c r="H43" s="234"/>
      <c r="I43" s="257"/>
      <c r="J43" s="257"/>
      <c r="K43" s="257"/>
      <c r="L43" s="174"/>
      <c r="M43" s="174"/>
      <c r="N43" s="183"/>
      <c r="O43" s="186"/>
      <c r="P43" s="189"/>
      <c r="Q43" s="186"/>
      <c r="R43" s="189"/>
      <c r="S43" s="57" t="s">
        <v>118</v>
      </c>
      <c r="T43" s="67">
        <v>0.1</v>
      </c>
      <c r="U43" s="45">
        <v>1</v>
      </c>
      <c r="V43" s="45">
        <v>1</v>
      </c>
      <c r="W43" s="45"/>
      <c r="X43" s="45"/>
      <c r="Y43" s="174"/>
      <c r="Z43" s="129" t="s">
        <v>305</v>
      </c>
      <c r="AA43" s="111" t="s">
        <v>304</v>
      </c>
      <c r="AB43" s="152"/>
      <c r="AC43" s="174"/>
      <c r="AD43" s="70" t="s">
        <v>91</v>
      </c>
      <c r="AE43" s="74" t="s">
        <v>92</v>
      </c>
      <c r="AF43" s="72">
        <v>5200000</v>
      </c>
      <c r="AG43" s="72">
        <v>5200000</v>
      </c>
      <c r="AH43" s="49"/>
      <c r="AI43" s="162"/>
      <c r="AJ43" s="142">
        <v>5200000</v>
      </c>
      <c r="AK43" s="49">
        <v>5200000</v>
      </c>
      <c r="AL43" s="162"/>
      <c r="AM43" s="149"/>
      <c r="AN43" s="152"/>
      <c r="AO43" s="152"/>
    </row>
    <row r="44" spans="2:41" ht="52.9" customHeight="1" x14ac:dyDescent="0.2">
      <c r="B44" s="220"/>
      <c r="C44" s="251"/>
      <c r="D44" s="234"/>
      <c r="E44" s="52"/>
      <c r="F44" s="52"/>
      <c r="G44" s="254"/>
      <c r="H44" s="234"/>
      <c r="I44" s="257"/>
      <c r="J44" s="257"/>
      <c r="K44" s="257"/>
      <c r="L44" s="174"/>
      <c r="M44" s="174"/>
      <c r="N44" s="183"/>
      <c r="O44" s="186"/>
      <c r="P44" s="189"/>
      <c r="Q44" s="186"/>
      <c r="R44" s="189"/>
      <c r="S44" s="112" t="s">
        <v>119</v>
      </c>
      <c r="T44" s="69">
        <v>0.33</v>
      </c>
      <c r="U44" s="45">
        <f>+U45*T45+U46*T46</f>
        <v>0</v>
      </c>
      <c r="V44" s="45">
        <f>+V45*T45+V46*T46</f>
        <v>0.4</v>
      </c>
      <c r="W44" s="45"/>
      <c r="X44" s="45"/>
      <c r="Y44" s="174"/>
      <c r="Z44" s="129" t="s">
        <v>253</v>
      </c>
      <c r="AA44" s="44"/>
      <c r="AB44" s="152"/>
      <c r="AC44" s="174"/>
      <c r="AD44" s="78"/>
      <c r="AE44" s="79"/>
      <c r="AF44" s="80"/>
      <c r="AG44" s="80"/>
      <c r="AH44" s="49"/>
      <c r="AI44" s="162"/>
      <c r="AJ44" s="144"/>
      <c r="AK44" s="49"/>
      <c r="AL44" s="162"/>
      <c r="AM44" s="149"/>
      <c r="AN44" s="152"/>
      <c r="AO44" s="152"/>
    </row>
    <row r="45" spans="2:41" ht="184.9" customHeight="1" x14ac:dyDescent="0.2">
      <c r="B45" s="220"/>
      <c r="C45" s="251"/>
      <c r="D45" s="234"/>
      <c r="E45" s="52"/>
      <c r="F45" s="52"/>
      <c r="G45" s="254"/>
      <c r="H45" s="234"/>
      <c r="I45" s="257"/>
      <c r="J45" s="257"/>
      <c r="K45" s="257"/>
      <c r="L45" s="174"/>
      <c r="M45" s="174"/>
      <c r="N45" s="183"/>
      <c r="O45" s="186"/>
      <c r="P45" s="189"/>
      <c r="Q45" s="186"/>
      <c r="R45" s="189"/>
      <c r="S45" s="57" t="s">
        <v>120</v>
      </c>
      <c r="T45" s="67">
        <v>0.4</v>
      </c>
      <c r="U45" s="45">
        <v>0</v>
      </c>
      <c r="V45" s="45">
        <v>1</v>
      </c>
      <c r="W45" s="45"/>
      <c r="X45" s="45"/>
      <c r="Y45" s="174"/>
      <c r="Z45" s="129" t="s">
        <v>254</v>
      </c>
      <c r="AA45" s="111" t="s">
        <v>256</v>
      </c>
      <c r="AB45" s="152"/>
      <c r="AC45" s="174"/>
      <c r="AD45" s="70" t="s">
        <v>91</v>
      </c>
      <c r="AE45" s="74" t="s">
        <v>92</v>
      </c>
      <c r="AF45" s="80">
        <v>21600000</v>
      </c>
      <c r="AG45" s="80">
        <v>21600000</v>
      </c>
      <c r="AH45" s="49">
        <v>0</v>
      </c>
      <c r="AI45" s="162"/>
      <c r="AJ45" s="144">
        <v>21600000</v>
      </c>
      <c r="AK45" s="49">
        <v>21600000</v>
      </c>
      <c r="AL45" s="162"/>
      <c r="AM45" s="149"/>
      <c r="AN45" s="152"/>
      <c r="AO45" s="152"/>
    </row>
    <row r="46" spans="2:41" ht="52.9" customHeight="1" x14ac:dyDescent="0.2">
      <c r="B46" s="220"/>
      <c r="C46" s="251"/>
      <c r="D46" s="234"/>
      <c r="E46" s="52"/>
      <c r="F46" s="52"/>
      <c r="G46" s="254"/>
      <c r="H46" s="234"/>
      <c r="I46" s="257"/>
      <c r="J46" s="257"/>
      <c r="K46" s="257"/>
      <c r="L46" s="174"/>
      <c r="M46" s="174"/>
      <c r="N46" s="183"/>
      <c r="O46" s="186"/>
      <c r="P46" s="189"/>
      <c r="Q46" s="186"/>
      <c r="R46" s="189"/>
      <c r="S46" s="57" t="s">
        <v>121</v>
      </c>
      <c r="T46" s="67">
        <v>0.6</v>
      </c>
      <c r="U46" s="45">
        <v>0</v>
      </c>
      <c r="V46" s="45">
        <v>0</v>
      </c>
      <c r="W46" s="45"/>
      <c r="X46" s="45"/>
      <c r="Y46" s="174"/>
      <c r="Z46" s="129" t="s">
        <v>255</v>
      </c>
      <c r="AA46" s="44"/>
      <c r="AB46" s="152"/>
      <c r="AC46" s="174"/>
      <c r="AD46" s="70" t="s">
        <v>91</v>
      </c>
      <c r="AE46" s="74" t="s">
        <v>92</v>
      </c>
      <c r="AF46" s="80">
        <v>62000000</v>
      </c>
      <c r="AG46" s="80">
        <v>62000000</v>
      </c>
      <c r="AH46" s="49">
        <v>0</v>
      </c>
      <c r="AI46" s="162"/>
      <c r="AJ46" s="144">
        <v>62000000</v>
      </c>
      <c r="AK46" s="49">
        <v>62000000</v>
      </c>
      <c r="AL46" s="162"/>
      <c r="AM46" s="149"/>
      <c r="AN46" s="152"/>
      <c r="AO46" s="152"/>
    </row>
    <row r="47" spans="2:41" ht="39.6" customHeight="1" x14ac:dyDescent="0.2">
      <c r="B47" s="220"/>
      <c r="C47" s="251"/>
      <c r="D47" s="234"/>
      <c r="E47" s="52"/>
      <c r="F47" s="52"/>
      <c r="G47" s="254"/>
      <c r="H47" s="234"/>
      <c r="I47" s="257"/>
      <c r="J47" s="257"/>
      <c r="K47" s="257"/>
      <c r="L47" s="174"/>
      <c r="M47" s="174"/>
      <c r="N47" s="183"/>
      <c r="O47" s="186"/>
      <c r="P47" s="189"/>
      <c r="Q47" s="186"/>
      <c r="R47" s="189"/>
      <c r="S47" s="112" t="s">
        <v>122</v>
      </c>
      <c r="T47" s="69">
        <v>0.34</v>
      </c>
      <c r="U47" s="45">
        <f>+U48*T48+U49*T49+U50*T50</f>
        <v>0.3</v>
      </c>
      <c r="V47" s="45">
        <f>+V48*T48+V49*T49+V50*T50</f>
        <v>1</v>
      </c>
      <c r="W47" s="45"/>
      <c r="X47" s="45"/>
      <c r="Y47" s="174"/>
      <c r="Z47" s="129" t="s">
        <v>257</v>
      </c>
      <c r="AA47" s="44"/>
      <c r="AB47" s="152"/>
      <c r="AC47" s="174"/>
      <c r="AD47" s="78"/>
      <c r="AE47" s="79"/>
      <c r="AF47" s="80"/>
      <c r="AG47" s="80"/>
      <c r="AH47" s="49"/>
      <c r="AI47" s="162"/>
      <c r="AJ47" s="144"/>
      <c r="AK47" s="49"/>
      <c r="AL47" s="162"/>
      <c r="AM47" s="149"/>
      <c r="AN47" s="152"/>
      <c r="AO47" s="152"/>
    </row>
    <row r="48" spans="2:41" ht="79.150000000000006" customHeight="1" x14ac:dyDescent="0.2">
      <c r="B48" s="220"/>
      <c r="C48" s="251"/>
      <c r="D48" s="234"/>
      <c r="E48" s="52"/>
      <c r="F48" s="52"/>
      <c r="G48" s="254"/>
      <c r="H48" s="234"/>
      <c r="I48" s="257"/>
      <c r="J48" s="257"/>
      <c r="K48" s="257"/>
      <c r="L48" s="174"/>
      <c r="M48" s="174"/>
      <c r="N48" s="183"/>
      <c r="O48" s="186"/>
      <c r="P48" s="189"/>
      <c r="Q48" s="186"/>
      <c r="R48" s="189"/>
      <c r="S48" s="57" t="s">
        <v>123</v>
      </c>
      <c r="T48" s="67">
        <v>0.6</v>
      </c>
      <c r="U48" s="45">
        <v>0.5</v>
      </c>
      <c r="V48" s="45">
        <v>1</v>
      </c>
      <c r="W48" s="45"/>
      <c r="X48" s="45"/>
      <c r="Y48" s="174"/>
      <c r="Z48" s="129" t="s">
        <v>306</v>
      </c>
      <c r="AA48" s="111" t="s">
        <v>258</v>
      </c>
      <c r="AB48" s="152"/>
      <c r="AC48" s="174"/>
      <c r="AD48" s="70" t="s">
        <v>124</v>
      </c>
      <c r="AE48" s="74" t="s">
        <v>125</v>
      </c>
      <c r="AF48" s="80"/>
      <c r="AG48" s="80">
        <v>82532751</v>
      </c>
      <c r="AH48" s="49"/>
      <c r="AI48" s="162"/>
      <c r="AJ48" s="144">
        <v>82532751</v>
      </c>
      <c r="AK48" s="49">
        <v>0</v>
      </c>
      <c r="AL48" s="162"/>
      <c r="AM48" s="149"/>
      <c r="AN48" s="152"/>
      <c r="AO48" s="152"/>
    </row>
    <row r="49" spans="2:41" ht="66" customHeight="1" x14ac:dyDescent="0.2">
      <c r="B49" s="220"/>
      <c r="C49" s="251"/>
      <c r="D49" s="234"/>
      <c r="E49" s="52"/>
      <c r="F49" s="52"/>
      <c r="G49" s="254"/>
      <c r="H49" s="234"/>
      <c r="I49" s="257"/>
      <c r="J49" s="257"/>
      <c r="K49" s="257"/>
      <c r="L49" s="174"/>
      <c r="M49" s="174"/>
      <c r="N49" s="183"/>
      <c r="O49" s="186"/>
      <c r="P49" s="189"/>
      <c r="Q49" s="186"/>
      <c r="R49" s="189"/>
      <c r="S49" s="122" t="s">
        <v>126</v>
      </c>
      <c r="T49" s="67">
        <v>0.2</v>
      </c>
      <c r="U49" s="45">
        <v>0</v>
      </c>
      <c r="V49" s="45">
        <v>1</v>
      </c>
      <c r="W49" s="45"/>
      <c r="X49" s="45"/>
      <c r="Y49" s="174"/>
      <c r="Z49" s="129" t="s">
        <v>263</v>
      </c>
      <c r="AA49" s="44" t="s">
        <v>264</v>
      </c>
      <c r="AB49" s="152"/>
      <c r="AC49" s="174"/>
      <c r="AD49" s="70" t="s">
        <v>91</v>
      </c>
      <c r="AE49" s="74" t="s">
        <v>92</v>
      </c>
      <c r="AF49" s="80">
        <v>6000000</v>
      </c>
      <c r="AG49" s="80">
        <v>6000000</v>
      </c>
      <c r="AH49" s="49"/>
      <c r="AI49" s="162"/>
      <c r="AJ49" s="144">
        <v>6000000</v>
      </c>
      <c r="AK49" s="49">
        <v>6000000</v>
      </c>
      <c r="AL49" s="162"/>
      <c r="AM49" s="149"/>
      <c r="AN49" s="152"/>
      <c r="AO49" s="152"/>
    </row>
    <row r="50" spans="2:41" ht="81.599999999999994" customHeight="1" x14ac:dyDescent="0.2">
      <c r="B50" s="221"/>
      <c r="C50" s="252"/>
      <c r="D50" s="223"/>
      <c r="E50" s="52"/>
      <c r="F50" s="52"/>
      <c r="G50" s="255"/>
      <c r="H50" s="223"/>
      <c r="I50" s="258"/>
      <c r="J50" s="258"/>
      <c r="K50" s="258"/>
      <c r="L50" s="175"/>
      <c r="M50" s="175"/>
      <c r="N50" s="184"/>
      <c r="O50" s="187"/>
      <c r="P50" s="190"/>
      <c r="Q50" s="187"/>
      <c r="R50" s="190"/>
      <c r="S50" s="122" t="s">
        <v>127</v>
      </c>
      <c r="T50" s="67">
        <v>0.2</v>
      </c>
      <c r="U50" s="45">
        <v>0</v>
      </c>
      <c r="V50" s="45">
        <v>1</v>
      </c>
      <c r="W50" s="45"/>
      <c r="X50" s="45"/>
      <c r="Y50" s="175"/>
      <c r="Z50" s="129" t="s">
        <v>262</v>
      </c>
      <c r="AA50" s="44" t="s">
        <v>261</v>
      </c>
      <c r="AB50" s="153"/>
      <c r="AC50" s="175"/>
      <c r="AD50" s="70" t="s">
        <v>91</v>
      </c>
      <c r="AE50" s="74" t="s">
        <v>92</v>
      </c>
      <c r="AF50" s="77">
        <v>5200000</v>
      </c>
      <c r="AG50" s="77">
        <v>5200000</v>
      </c>
      <c r="AH50" s="49"/>
      <c r="AI50" s="163"/>
      <c r="AJ50" s="143">
        <v>5200000</v>
      </c>
      <c r="AK50" s="49">
        <v>5200000</v>
      </c>
      <c r="AL50" s="163"/>
      <c r="AM50" s="149"/>
      <c r="AN50" s="152"/>
      <c r="AO50" s="152"/>
    </row>
    <row r="51" spans="2:41" ht="207" customHeight="1" x14ac:dyDescent="0.2">
      <c r="B51" s="50" t="s">
        <v>39</v>
      </c>
      <c r="C51" s="81" t="s">
        <v>128</v>
      </c>
      <c r="D51" s="222">
        <v>0.3</v>
      </c>
      <c r="E51" s="52"/>
      <c r="F51" s="52"/>
      <c r="G51" s="82" t="s">
        <v>129</v>
      </c>
      <c r="H51" s="83">
        <v>0.1</v>
      </c>
      <c r="I51" s="54" t="s">
        <v>42</v>
      </c>
      <c r="J51" s="84">
        <v>4</v>
      </c>
      <c r="K51" s="84">
        <v>3</v>
      </c>
      <c r="L51" s="85" t="s">
        <v>43</v>
      </c>
      <c r="M51" s="55">
        <v>1</v>
      </c>
      <c r="N51" s="107">
        <f>+U51*T51</f>
        <v>1</v>
      </c>
      <c r="O51" s="50">
        <f>+U51*T51</f>
        <v>1</v>
      </c>
      <c r="P51" s="109">
        <f>+O51*M51</f>
        <v>1</v>
      </c>
      <c r="Q51" s="50">
        <f>+V51*T51</f>
        <v>1</v>
      </c>
      <c r="R51" s="109">
        <f>+Q51*M51</f>
        <v>1</v>
      </c>
      <c r="S51" s="122" t="s">
        <v>130</v>
      </c>
      <c r="T51" s="67">
        <v>1</v>
      </c>
      <c r="U51" s="45">
        <v>1</v>
      </c>
      <c r="V51" s="45">
        <v>1</v>
      </c>
      <c r="W51" s="45"/>
      <c r="X51" s="45"/>
      <c r="Y51" s="55" t="s">
        <v>45</v>
      </c>
      <c r="Z51" s="129" t="s">
        <v>265</v>
      </c>
      <c r="AA51" s="111" t="s">
        <v>266</v>
      </c>
      <c r="AB51" s="154" t="s">
        <v>131</v>
      </c>
      <c r="AC51" s="154" t="s">
        <v>132</v>
      </c>
      <c r="AD51" s="59" t="s">
        <v>133</v>
      </c>
      <c r="AE51" s="60" t="s">
        <v>134</v>
      </c>
      <c r="AF51" s="61">
        <v>43000000</v>
      </c>
      <c r="AG51" s="61">
        <v>43000000</v>
      </c>
      <c r="AH51" s="49">
        <v>43000000</v>
      </c>
      <c r="AI51" s="161">
        <f>+SUM(AH51:AH80)/SUM(AG51:AG80)</f>
        <v>0.43221073689126122</v>
      </c>
      <c r="AJ51" s="141">
        <v>43000000</v>
      </c>
      <c r="AK51" s="49">
        <v>43000000</v>
      </c>
      <c r="AL51" s="161">
        <f>+SUM(AK51:AK80)/SUM(AJ51:AJ80)</f>
        <v>0.85195807371435539</v>
      </c>
      <c r="AM51" s="150" t="s">
        <v>50</v>
      </c>
      <c r="AN51" s="152" t="s">
        <v>51</v>
      </c>
      <c r="AO51" s="153"/>
    </row>
    <row r="52" spans="2:41" ht="132" customHeight="1" x14ac:dyDescent="0.2">
      <c r="B52" s="50" t="s">
        <v>39</v>
      </c>
      <c r="C52" s="81" t="s">
        <v>128</v>
      </c>
      <c r="D52" s="234"/>
      <c r="E52" s="52"/>
      <c r="F52" s="52"/>
      <c r="G52" s="82" t="s">
        <v>135</v>
      </c>
      <c r="H52" s="83">
        <v>0.1</v>
      </c>
      <c r="I52" s="54" t="s">
        <v>42</v>
      </c>
      <c r="J52" s="84">
        <v>4</v>
      </c>
      <c r="K52" s="84">
        <v>3</v>
      </c>
      <c r="L52" s="85" t="s">
        <v>43</v>
      </c>
      <c r="M52" s="55">
        <v>1</v>
      </c>
      <c r="N52" s="107">
        <f>+U52*T52</f>
        <v>0</v>
      </c>
      <c r="O52" s="50">
        <f>+U52*T52</f>
        <v>0</v>
      </c>
      <c r="P52" s="109">
        <f>+O52*M52</f>
        <v>0</v>
      </c>
      <c r="Q52" s="50">
        <f>+V52*T52</f>
        <v>1</v>
      </c>
      <c r="R52" s="109">
        <f>+Q52*M52</f>
        <v>1</v>
      </c>
      <c r="S52" s="122" t="s">
        <v>136</v>
      </c>
      <c r="T52" s="67">
        <v>1</v>
      </c>
      <c r="U52" s="45">
        <v>0</v>
      </c>
      <c r="V52" s="45">
        <v>1</v>
      </c>
      <c r="W52" s="45"/>
      <c r="X52" s="45"/>
      <c r="Y52" s="55" t="s">
        <v>53</v>
      </c>
      <c r="Z52" s="129" t="s">
        <v>267</v>
      </c>
      <c r="AA52" s="111" t="s">
        <v>268</v>
      </c>
      <c r="AB52" s="152"/>
      <c r="AC52" s="152"/>
      <c r="AD52" s="59" t="s">
        <v>137</v>
      </c>
      <c r="AE52" s="60" t="s">
        <v>138</v>
      </c>
      <c r="AF52" s="61">
        <v>111271000</v>
      </c>
      <c r="AG52" s="141">
        <f>111271000+15680423</f>
        <v>126951423</v>
      </c>
      <c r="AH52" s="49">
        <v>126951423</v>
      </c>
      <c r="AI52" s="162"/>
      <c r="AJ52" s="141">
        <f>290951423-AJ79</f>
        <v>216951423</v>
      </c>
      <c r="AK52" s="132">
        <v>216951423</v>
      </c>
      <c r="AL52" s="162"/>
      <c r="AM52" s="150"/>
      <c r="AN52" s="152"/>
      <c r="AO52" s="154"/>
    </row>
    <row r="53" spans="2:41" ht="277.14999999999998" customHeight="1" x14ac:dyDescent="0.2">
      <c r="B53" s="50" t="s">
        <v>39</v>
      </c>
      <c r="C53" s="81" t="s">
        <v>128</v>
      </c>
      <c r="D53" s="234"/>
      <c r="E53" s="52"/>
      <c r="F53" s="52"/>
      <c r="G53" s="82" t="s">
        <v>139</v>
      </c>
      <c r="H53" s="83">
        <v>0.1</v>
      </c>
      <c r="I53" s="54" t="s">
        <v>42</v>
      </c>
      <c r="J53" s="54">
        <v>2</v>
      </c>
      <c r="K53" s="54">
        <v>4</v>
      </c>
      <c r="L53" s="55" t="s">
        <v>65</v>
      </c>
      <c r="M53" s="55">
        <v>1</v>
      </c>
      <c r="N53" s="107">
        <f>+U53*T53</f>
        <v>1</v>
      </c>
      <c r="O53" s="50">
        <f>+U53*T53</f>
        <v>1</v>
      </c>
      <c r="P53" s="109">
        <f>+O53*M53</f>
        <v>1</v>
      </c>
      <c r="Q53" s="50">
        <f>+V53*T53</f>
        <v>1</v>
      </c>
      <c r="R53" s="109">
        <f>+Q53*M53</f>
        <v>1</v>
      </c>
      <c r="S53" s="57" t="s">
        <v>140</v>
      </c>
      <c r="T53" s="67">
        <v>1</v>
      </c>
      <c r="U53" s="45">
        <v>1</v>
      </c>
      <c r="V53" s="45">
        <v>1</v>
      </c>
      <c r="W53" s="45"/>
      <c r="X53" s="45"/>
      <c r="Y53" s="55" t="s">
        <v>141</v>
      </c>
      <c r="Z53" s="129" t="s">
        <v>269</v>
      </c>
      <c r="AA53" s="44" t="s">
        <v>268</v>
      </c>
      <c r="AB53" s="152"/>
      <c r="AC53" s="152"/>
      <c r="AD53" s="59" t="s">
        <v>142</v>
      </c>
      <c r="AE53" s="60" t="s">
        <v>143</v>
      </c>
      <c r="AF53" s="61">
        <v>55000000</v>
      </c>
      <c r="AG53" s="61">
        <v>55000000</v>
      </c>
      <c r="AH53" s="49">
        <v>55000000</v>
      </c>
      <c r="AI53" s="162"/>
      <c r="AJ53" s="141">
        <v>55000000</v>
      </c>
      <c r="AK53" s="49">
        <v>55000000</v>
      </c>
      <c r="AL53" s="162"/>
      <c r="AM53" s="150"/>
      <c r="AN53" s="152"/>
      <c r="AO53" s="152"/>
    </row>
    <row r="54" spans="2:41" ht="39.6" customHeight="1" x14ac:dyDescent="0.2">
      <c r="B54" s="50" t="s">
        <v>39</v>
      </c>
      <c r="C54" s="81" t="s">
        <v>128</v>
      </c>
      <c r="D54" s="234"/>
      <c r="E54" s="52"/>
      <c r="F54" s="52"/>
      <c r="G54" s="82" t="s">
        <v>144</v>
      </c>
      <c r="H54" s="83">
        <v>0.05</v>
      </c>
      <c r="I54" s="54" t="s">
        <v>42</v>
      </c>
      <c r="J54" s="54">
        <v>0</v>
      </c>
      <c r="K54" s="54">
        <v>2</v>
      </c>
      <c r="L54" s="55" t="s">
        <v>65</v>
      </c>
      <c r="M54" s="55">
        <v>0</v>
      </c>
      <c r="N54" s="107" t="s">
        <v>145</v>
      </c>
      <c r="O54" s="50" t="s">
        <v>145</v>
      </c>
      <c r="P54" s="50" t="s">
        <v>145</v>
      </c>
      <c r="Q54" s="50" t="s">
        <v>145</v>
      </c>
      <c r="R54" s="50" t="s">
        <v>145</v>
      </c>
      <c r="S54" s="66" t="s">
        <v>145</v>
      </c>
      <c r="T54" s="67"/>
      <c r="U54" s="45" t="s">
        <v>145</v>
      </c>
      <c r="V54" s="45" t="s">
        <v>145</v>
      </c>
      <c r="W54" s="45"/>
      <c r="X54" s="45"/>
      <c r="Y54" s="55" t="s">
        <v>53</v>
      </c>
      <c r="Z54" s="147" t="s">
        <v>145</v>
      </c>
      <c r="AA54" s="44"/>
      <c r="AB54" s="152"/>
      <c r="AC54" s="152"/>
      <c r="AD54" s="86"/>
      <c r="AE54" s="87"/>
      <c r="AF54" s="61"/>
      <c r="AG54" s="61"/>
      <c r="AH54" s="49"/>
      <c r="AI54" s="162"/>
      <c r="AJ54" s="141"/>
      <c r="AK54" s="49"/>
      <c r="AL54" s="162"/>
      <c r="AM54" s="150"/>
      <c r="AN54" s="152"/>
      <c r="AO54" s="152"/>
    </row>
    <row r="55" spans="2:41" ht="39.6" customHeight="1" x14ac:dyDescent="0.2">
      <c r="B55" s="50" t="s">
        <v>39</v>
      </c>
      <c r="C55" s="81" t="s">
        <v>128</v>
      </c>
      <c r="D55" s="234"/>
      <c r="E55" s="52"/>
      <c r="F55" s="52"/>
      <c r="G55" s="82" t="s">
        <v>146</v>
      </c>
      <c r="H55" s="83">
        <v>0.05</v>
      </c>
      <c r="I55" s="54" t="s">
        <v>42</v>
      </c>
      <c r="J55" s="54">
        <v>0</v>
      </c>
      <c r="K55" s="54">
        <v>4</v>
      </c>
      <c r="L55" s="55" t="s">
        <v>65</v>
      </c>
      <c r="M55" s="55">
        <v>0</v>
      </c>
      <c r="N55" s="107" t="s">
        <v>145</v>
      </c>
      <c r="O55" s="50" t="s">
        <v>145</v>
      </c>
      <c r="P55" s="50" t="s">
        <v>145</v>
      </c>
      <c r="Q55" s="50" t="s">
        <v>145</v>
      </c>
      <c r="R55" s="50" t="s">
        <v>145</v>
      </c>
      <c r="S55" s="66" t="s">
        <v>145</v>
      </c>
      <c r="T55" s="67"/>
      <c r="U55" s="45" t="s">
        <v>145</v>
      </c>
      <c r="V55" s="45" t="s">
        <v>145</v>
      </c>
      <c r="W55" s="45"/>
      <c r="X55" s="45"/>
      <c r="Y55" s="55" t="s">
        <v>53</v>
      </c>
      <c r="Z55" s="147" t="s">
        <v>145</v>
      </c>
      <c r="AA55" s="44"/>
      <c r="AB55" s="152"/>
      <c r="AC55" s="152"/>
      <c r="AD55" s="86"/>
      <c r="AE55" s="87"/>
      <c r="AF55" s="61"/>
      <c r="AG55" s="61"/>
      <c r="AH55" s="49"/>
      <c r="AI55" s="162"/>
      <c r="AJ55" s="141"/>
      <c r="AK55" s="49"/>
      <c r="AL55" s="162"/>
      <c r="AM55" s="150"/>
      <c r="AN55" s="152"/>
      <c r="AO55" s="152"/>
    </row>
    <row r="56" spans="2:41" ht="26.45" customHeight="1" x14ac:dyDescent="0.2">
      <c r="B56" s="228" t="s">
        <v>39</v>
      </c>
      <c r="C56" s="241" t="s">
        <v>128</v>
      </c>
      <c r="D56" s="234"/>
      <c r="E56" s="52"/>
      <c r="F56" s="52"/>
      <c r="G56" s="244" t="s">
        <v>147</v>
      </c>
      <c r="H56" s="246">
        <v>0.2</v>
      </c>
      <c r="I56" s="164" t="s">
        <v>42</v>
      </c>
      <c r="J56" s="164">
        <v>1</v>
      </c>
      <c r="K56" s="164">
        <v>1</v>
      </c>
      <c r="L56" s="173" t="s">
        <v>43</v>
      </c>
      <c r="M56" s="173" t="s">
        <v>310</v>
      </c>
      <c r="N56" s="182">
        <f>+U56*T56+U64*T64</f>
        <v>0.66649999999999998</v>
      </c>
      <c r="O56" s="219">
        <f>+U56*T56+U64*T64</f>
        <v>0.66649999999999998</v>
      </c>
      <c r="P56" s="193" t="e">
        <f>+O56*M56</f>
        <v>#VALUE!</v>
      </c>
      <c r="Q56" s="361">
        <f>+V56*T56+V64*T64</f>
        <v>0.82</v>
      </c>
      <c r="R56" s="364" t="e">
        <f>+Q56*M56</f>
        <v>#VALUE!</v>
      </c>
      <c r="S56" s="112" t="s">
        <v>148</v>
      </c>
      <c r="T56" s="69">
        <v>0.3</v>
      </c>
      <c r="U56" s="45">
        <f>+U57*T57+U58*T58+U59*T59+U60*T60+U61*T61+U62*T62+U63*T63</f>
        <v>0.63500000000000012</v>
      </c>
      <c r="V56" s="45">
        <f>+V57*T57+V58*T58+V59*T59+V60*T60+V61*T61+V62*T62+V63*T63</f>
        <v>0.75</v>
      </c>
      <c r="W56" s="45"/>
      <c r="X56" s="45"/>
      <c r="Y56" s="55" t="s">
        <v>53</v>
      </c>
      <c r="Z56" s="129" t="s">
        <v>289</v>
      </c>
      <c r="AA56" s="44"/>
      <c r="AB56" s="152"/>
      <c r="AC56" s="152"/>
      <c r="AD56" s="178" t="s">
        <v>133</v>
      </c>
      <c r="AE56" s="180" t="s">
        <v>134</v>
      </c>
      <c r="AF56" s="170">
        <v>275000000</v>
      </c>
      <c r="AG56" s="170">
        <v>275000000</v>
      </c>
      <c r="AH56" s="49">
        <v>200000000</v>
      </c>
      <c r="AI56" s="162"/>
      <c r="AJ56" s="168">
        <f>+AF56-63339709</f>
        <v>211660291</v>
      </c>
      <c r="AK56" s="158">
        <v>211660291</v>
      </c>
      <c r="AL56" s="162"/>
      <c r="AM56" s="150"/>
      <c r="AN56" s="152"/>
      <c r="AO56" s="152"/>
    </row>
    <row r="57" spans="2:41" ht="105.6" customHeight="1" x14ac:dyDescent="0.2">
      <c r="B57" s="220"/>
      <c r="C57" s="242"/>
      <c r="D57" s="234"/>
      <c r="E57" s="52"/>
      <c r="F57" s="52"/>
      <c r="G57" s="245"/>
      <c r="H57" s="247"/>
      <c r="I57" s="150"/>
      <c r="J57" s="150"/>
      <c r="K57" s="150"/>
      <c r="L57" s="174"/>
      <c r="M57" s="174"/>
      <c r="N57" s="183"/>
      <c r="O57" s="220"/>
      <c r="P57" s="194"/>
      <c r="Q57" s="362"/>
      <c r="R57" s="365"/>
      <c r="S57" s="57" t="s">
        <v>149</v>
      </c>
      <c r="T57" s="67">
        <v>0.1</v>
      </c>
      <c r="U57" s="45">
        <v>0.9</v>
      </c>
      <c r="V57" s="45">
        <v>1</v>
      </c>
      <c r="W57" s="45"/>
      <c r="X57" s="45"/>
      <c r="Y57" s="55" t="s">
        <v>53</v>
      </c>
      <c r="Z57" s="129" t="s">
        <v>270</v>
      </c>
      <c r="AA57" s="111" t="s">
        <v>271</v>
      </c>
      <c r="AB57" s="152"/>
      <c r="AC57" s="152"/>
      <c r="AD57" s="179"/>
      <c r="AE57" s="181"/>
      <c r="AF57" s="171"/>
      <c r="AG57" s="171"/>
      <c r="AH57" s="49"/>
      <c r="AI57" s="162"/>
      <c r="AJ57" s="169"/>
      <c r="AK57" s="159"/>
      <c r="AL57" s="162"/>
      <c r="AM57" s="150"/>
      <c r="AN57" s="152"/>
      <c r="AO57" s="152"/>
    </row>
    <row r="58" spans="2:41" ht="105.6" customHeight="1" x14ac:dyDescent="0.2">
      <c r="B58" s="220"/>
      <c r="C58" s="242"/>
      <c r="D58" s="234"/>
      <c r="E58" s="52"/>
      <c r="F58" s="52"/>
      <c r="G58" s="245"/>
      <c r="H58" s="247"/>
      <c r="I58" s="150"/>
      <c r="J58" s="150"/>
      <c r="K58" s="150"/>
      <c r="L58" s="174"/>
      <c r="M58" s="174"/>
      <c r="N58" s="183"/>
      <c r="O58" s="220"/>
      <c r="P58" s="194"/>
      <c r="Q58" s="362"/>
      <c r="R58" s="365"/>
      <c r="S58" s="57" t="s">
        <v>150</v>
      </c>
      <c r="T58" s="67">
        <v>0.1</v>
      </c>
      <c r="U58" s="45">
        <v>0.9</v>
      </c>
      <c r="V58" s="45">
        <v>1</v>
      </c>
      <c r="W58" s="45"/>
      <c r="X58" s="45"/>
      <c r="Y58" s="55" t="s">
        <v>53</v>
      </c>
      <c r="Z58" s="129" t="s">
        <v>272</v>
      </c>
      <c r="AA58" s="111" t="s">
        <v>271</v>
      </c>
      <c r="AB58" s="152"/>
      <c r="AC58" s="152"/>
      <c r="AD58" s="179"/>
      <c r="AE58" s="181"/>
      <c r="AF58" s="171"/>
      <c r="AG58" s="171"/>
      <c r="AH58" s="49"/>
      <c r="AI58" s="162"/>
      <c r="AJ58" s="169"/>
      <c r="AK58" s="159"/>
      <c r="AL58" s="162"/>
      <c r="AM58" s="150"/>
      <c r="AN58" s="152"/>
      <c r="AO58" s="152"/>
    </row>
    <row r="59" spans="2:41" ht="23.45" customHeight="1" x14ac:dyDescent="0.2">
      <c r="B59" s="220"/>
      <c r="C59" s="242"/>
      <c r="D59" s="234"/>
      <c r="E59" s="52"/>
      <c r="F59" s="52"/>
      <c r="G59" s="245"/>
      <c r="H59" s="247"/>
      <c r="I59" s="150"/>
      <c r="J59" s="150"/>
      <c r="K59" s="150"/>
      <c r="L59" s="174"/>
      <c r="M59" s="174"/>
      <c r="N59" s="183"/>
      <c r="O59" s="220"/>
      <c r="P59" s="194"/>
      <c r="Q59" s="362"/>
      <c r="R59" s="365"/>
      <c r="S59" s="57" t="s">
        <v>151</v>
      </c>
      <c r="T59" s="67">
        <v>0.15</v>
      </c>
      <c r="U59" s="45">
        <v>0.9</v>
      </c>
      <c r="V59" s="45">
        <v>1</v>
      </c>
      <c r="W59" s="45"/>
      <c r="X59" s="45"/>
      <c r="Y59" s="55" t="s">
        <v>53</v>
      </c>
      <c r="Z59" s="129" t="s">
        <v>303</v>
      </c>
      <c r="AA59" s="111" t="s">
        <v>271</v>
      </c>
      <c r="AB59" s="152"/>
      <c r="AC59" s="152"/>
      <c r="AD59" s="179"/>
      <c r="AE59" s="181"/>
      <c r="AF59" s="171"/>
      <c r="AG59" s="171"/>
      <c r="AH59" s="49"/>
      <c r="AI59" s="162"/>
      <c r="AJ59" s="169"/>
      <c r="AK59" s="159"/>
      <c r="AL59" s="162"/>
      <c r="AM59" s="150"/>
      <c r="AN59" s="152"/>
      <c r="AO59" s="152"/>
    </row>
    <row r="60" spans="2:41" ht="52.9" customHeight="1" x14ac:dyDescent="0.2">
      <c r="B60" s="220"/>
      <c r="C60" s="242"/>
      <c r="D60" s="234"/>
      <c r="E60" s="52"/>
      <c r="F60" s="52"/>
      <c r="G60" s="245"/>
      <c r="H60" s="247"/>
      <c r="I60" s="150"/>
      <c r="J60" s="150"/>
      <c r="K60" s="150"/>
      <c r="L60" s="174"/>
      <c r="M60" s="174"/>
      <c r="N60" s="183"/>
      <c r="O60" s="220"/>
      <c r="P60" s="194"/>
      <c r="Q60" s="362"/>
      <c r="R60" s="365"/>
      <c r="S60" s="57" t="s">
        <v>152</v>
      </c>
      <c r="T60" s="67">
        <v>0.05</v>
      </c>
      <c r="U60" s="45">
        <v>0</v>
      </c>
      <c r="V60" s="45">
        <v>0</v>
      </c>
      <c r="W60" s="45"/>
      <c r="X60" s="45"/>
      <c r="Y60" s="55" t="s">
        <v>53</v>
      </c>
      <c r="Z60" s="129" t="s">
        <v>274</v>
      </c>
      <c r="AA60" s="44"/>
      <c r="AB60" s="152"/>
      <c r="AC60" s="152"/>
      <c r="AD60" s="179"/>
      <c r="AE60" s="181"/>
      <c r="AF60" s="171"/>
      <c r="AG60" s="171"/>
      <c r="AH60" s="49"/>
      <c r="AI60" s="162"/>
      <c r="AJ60" s="169"/>
      <c r="AK60" s="159"/>
      <c r="AL60" s="162"/>
      <c r="AM60" s="150"/>
      <c r="AN60" s="152"/>
      <c r="AO60" s="152"/>
    </row>
    <row r="61" spans="2:41" ht="92.45" customHeight="1" x14ac:dyDescent="0.2">
      <c r="B61" s="220"/>
      <c r="C61" s="242"/>
      <c r="D61" s="234"/>
      <c r="E61" s="52"/>
      <c r="F61" s="52"/>
      <c r="G61" s="245"/>
      <c r="H61" s="247"/>
      <c r="I61" s="150"/>
      <c r="J61" s="150"/>
      <c r="K61" s="150"/>
      <c r="L61" s="174"/>
      <c r="M61" s="174"/>
      <c r="N61" s="183"/>
      <c r="O61" s="220"/>
      <c r="P61" s="194"/>
      <c r="Q61" s="362"/>
      <c r="R61" s="365"/>
      <c r="S61" s="57" t="s">
        <v>153</v>
      </c>
      <c r="T61" s="67">
        <v>0.2</v>
      </c>
      <c r="U61" s="45">
        <v>1</v>
      </c>
      <c r="V61" s="45">
        <v>1</v>
      </c>
      <c r="W61" s="45"/>
      <c r="X61" s="45"/>
      <c r="Y61" s="55" t="s">
        <v>53</v>
      </c>
      <c r="Z61" s="129" t="s">
        <v>307</v>
      </c>
      <c r="AA61" s="111" t="s">
        <v>271</v>
      </c>
      <c r="AB61" s="152"/>
      <c r="AC61" s="152"/>
      <c r="AD61" s="179"/>
      <c r="AE61" s="181"/>
      <c r="AF61" s="171"/>
      <c r="AG61" s="171"/>
      <c r="AH61" s="49"/>
      <c r="AI61" s="162"/>
      <c r="AJ61" s="169"/>
      <c r="AK61" s="159"/>
      <c r="AL61" s="162"/>
      <c r="AM61" s="150"/>
      <c r="AN61" s="152"/>
      <c r="AO61" s="152"/>
    </row>
    <row r="62" spans="2:41" ht="66" customHeight="1" x14ac:dyDescent="0.2">
      <c r="B62" s="220"/>
      <c r="C62" s="242"/>
      <c r="D62" s="234"/>
      <c r="E62" s="52"/>
      <c r="F62" s="52"/>
      <c r="G62" s="245"/>
      <c r="H62" s="247"/>
      <c r="I62" s="150"/>
      <c r="J62" s="150"/>
      <c r="K62" s="150"/>
      <c r="L62" s="174"/>
      <c r="M62" s="174"/>
      <c r="N62" s="183"/>
      <c r="O62" s="220"/>
      <c r="P62" s="194"/>
      <c r="Q62" s="362"/>
      <c r="R62" s="365"/>
      <c r="S62" s="57" t="s">
        <v>154</v>
      </c>
      <c r="T62" s="67">
        <v>0.2</v>
      </c>
      <c r="U62" s="45">
        <v>0.6</v>
      </c>
      <c r="V62" s="45">
        <v>1</v>
      </c>
      <c r="W62" s="45"/>
      <c r="X62" s="45"/>
      <c r="Y62" s="55" t="s">
        <v>53</v>
      </c>
      <c r="Z62" s="129" t="s">
        <v>273</v>
      </c>
      <c r="AA62" s="111" t="s">
        <v>271</v>
      </c>
      <c r="AB62" s="152"/>
      <c r="AC62" s="152"/>
      <c r="AD62" s="78"/>
      <c r="AE62" s="181"/>
      <c r="AF62" s="171"/>
      <c r="AG62" s="171"/>
      <c r="AH62" s="49"/>
      <c r="AI62" s="162"/>
      <c r="AJ62" s="169"/>
      <c r="AK62" s="159"/>
      <c r="AL62" s="162"/>
      <c r="AM62" s="150"/>
      <c r="AN62" s="152"/>
      <c r="AO62" s="152"/>
    </row>
    <row r="63" spans="2:41" ht="26.45" customHeight="1" x14ac:dyDescent="0.2">
      <c r="B63" s="220"/>
      <c r="C63" s="242"/>
      <c r="D63" s="234"/>
      <c r="E63" s="52"/>
      <c r="F63" s="52"/>
      <c r="G63" s="245"/>
      <c r="H63" s="247"/>
      <c r="I63" s="150"/>
      <c r="J63" s="150"/>
      <c r="K63" s="150"/>
      <c r="L63" s="174"/>
      <c r="M63" s="174"/>
      <c r="N63" s="183"/>
      <c r="O63" s="220"/>
      <c r="P63" s="194"/>
      <c r="Q63" s="362"/>
      <c r="R63" s="365"/>
      <c r="S63" s="57" t="s">
        <v>155</v>
      </c>
      <c r="T63" s="67">
        <v>0.2</v>
      </c>
      <c r="U63" s="45">
        <v>0</v>
      </c>
      <c r="V63" s="45">
        <v>0</v>
      </c>
      <c r="W63" s="45"/>
      <c r="X63" s="45"/>
      <c r="Y63" s="55" t="s">
        <v>53</v>
      </c>
      <c r="Z63" s="129" t="s">
        <v>275</v>
      </c>
      <c r="AA63" s="44"/>
      <c r="AB63" s="152"/>
      <c r="AC63" s="152"/>
      <c r="AD63" s="88"/>
      <c r="AE63" s="181"/>
      <c r="AF63" s="171"/>
      <c r="AG63" s="171"/>
      <c r="AH63" s="49"/>
      <c r="AI63" s="162"/>
      <c r="AJ63" s="169"/>
      <c r="AK63" s="159"/>
      <c r="AL63" s="162"/>
      <c r="AM63" s="150"/>
      <c r="AN63" s="152"/>
      <c r="AO63" s="152"/>
    </row>
    <row r="64" spans="2:41" ht="26.45" customHeight="1" x14ac:dyDescent="0.2">
      <c r="B64" s="220"/>
      <c r="C64" s="242"/>
      <c r="D64" s="234"/>
      <c r="E64" s="52"/>
      <c r="F64" s="52"/>
      <c r="G64" s="245"/>
      <c r="H64" s="247"/>
      <c r="I64" s="150"/>
      <c r="J64" s="150"/>
      <c r="K64" s="150"/>
      <c r="L64" s="174"/>
      <c r="M64" s="174"/>
      <c r="N64" s="183"/>
      <c r="O64" s="220"/>
      <c r="P64" s="194"/>
      <c r="Q64" s="362"/>
      <c r="R64" s="365"/>
      <c r="S64" s="112" t="s">
        <v>156</v>
      </c>
      <c r="T64" s="69">
        <v>0.7</v>
      </c>
      <c r="U64" s="45">
        <f>+U65*T65+U67*T67+U68*T68+U69*T69+U70*T70+U71*T71</f>
        <v>0.68</v>
      </c>
      <c r="V64" s="45">
        <f>+V65*T65+V67*T67+V68*T68+V69*T69+V70*T70+V71*T71</f>
        <v>0.85000000000000009</v>
      </c>
      <c r="W64" s="45"/>
      <c r="X64" s="45"/>
      <c r="Y64" s="55" t="s">
        <v>53</v>
      </c>
      <c r="Z64" s="129" t="s">
        <v>282</v>
      </c>
      <c r="AA64" s="44"/>
      <c r="AB64" s="152"/>
      <c r="AC64" s="152"/>
      <c r="AD64" s="88"/>
      <c r="AE64" s="181"/>
      <c r="AF64" s="171"/>
      <c r="AG64" s="171"/>
      <c r="AH64" s="49"/>
      <c r="AI64" s="162"/>
      <c r="AJ64" s="169"/>
      <c r="AK64" s="160"/>
      <c r="AL64" s="162"/>
      <c r="AM64" s="150"/>
      <c r="AN64" s="152"/>
      <c r="AO64" s="152"/>
    </row>
    <row r="65" spans="2:41" ht="19.899999999999999" customHeight="1" x14ac:dyDescent="0.2">
      <c r="B65" s="220"/>
      <c r="C65" s="242"/>
      <c r="D65" s="234"/>
      <c r="E65" s="52"/>
      <c r="F65" s="52"/>
      <c r="G65" s="245"/>
      <c r="H65" s="247"/>
      <c r="I65" s="150"/>
      <c r="J65" s="150"/>
      <c r="K65" s="150"/>
      <c r="L65" s="174"/>
      <c r="M65" s="174"/>
      <c r="N65" s="183"/>
      <c r="O65" s="220"/>
      <c r="P65" s="194"/>
      <c r="Q65" s="362"/>
      <c r="R65" s="365"/>
      <c r="S65" s="367" t="s">
        <v>157</v>
      </c>
      <c r="T65" s="222">
        <v>0.25</v>
      </c>
      <c r="U65" s="193">
        <v>0.32</v>
      </c>
      <c r="V65" s="193">
        <v>0.4</v>
      </c>
      <c r="W65" s="193"/>
      <c r="X65" s="193"/>
      <c r="Y65" s="173" t="s">
        <v>53</v>
      </c>
      <c r="Z65" s="214" t="s">
        <v>302</v>
      </c>
      <c r="AA65" s="207" t="s">
        <v>279</v>
      </c>
      <c r="AB65" s="152"/>
      <c r="AC65" s="152"/>
      <c r="AD65" s="89" t="s">
        <v>133</v>
      </c>
      <c r="AE65" s="87" t="s">
        <v>134</v>
      </c>
      <c r="AF65" s="61">
        <f>640260291+63339709</f>
        <v>703600000</v>
      </c>
      <c r="AG65" s="61">
        <v>640260291</v>
      </c>
      <c r="AH65" s="49">
        <v>393433755</v>
      </c>
      <c r="AI65" s="162"/>
      <c r="AJ65" s="141">
        <v>703600000</v>
      </c>
      <c r="AK65" s="49">
        <v>703600000</v>
      </c>
      <c r="AL65" s="162"/>
      <c r="AM65" s="150"/>
      <c r="AN65" s="152"/>
      <c r="AO65" s="152"/>
    </row>
    <row r="66" spans="2:41" ht="36.6" customHeight="1" x14ac:dyDescent="0.2">
      <c r="B66" s="220"/>
      <c r="C66" s="242"/>
      <c r="D66" s="234"/>
      <c r="E66" s="52"/>
      <c r="F66" s="52"/>
      <c r="G66" s="245"/>
      <c r="H66" s="247"/>
      <c r="I66" s="150"/>
      <c r="J66" s="150"/>
      <c r="K66" s="150"/>
      <c r="L66" s="174"/>
      <c r="M66" s="174"/>
      <c r="N66" s="183"/>
      <c r="O66" s="220"/>
      <c r="P66" s="194"/>
      <c r="Q66" s="362"/>
      <c r="R66" s="365"/>
      <c r="S66" s="368"/>
      <c r="T66" s="223"/>
      <c r="U66" s="195"/>
      <c r="V66" s="195"/>
      <c r="W66" s="195"/>
      <c r="X66" s="195"/>
      <c r="Y66" s="175"/>
      <c r="Z66" s="215"/>
      <c r="AA66" s="209"/>
      <c r="AB66" s="152"/>
      <c r="AC66" s="152"/>
      <c r="AD66" s="59" t="s">
        <v>142</v>
      </c>
      <c r="AE66" s="87" t="s">
        <v>143</v>
      </c>
      <c r="AF66" s="61">
        <v>70000000</v>
      </c>
      <c r="AG66" s="61">
        <v>70000000</v>
      </c>
      <c r="AH66" s="49">
        <v>55000000</v>
      </c>
      <c r="AI66" s="162"/>
      <c r="AJ66" s="141">
        <v>70000000</v>
      </c>
      <c r="AK66" s="49">
        <v>70000000</v>
      </c>
      <c r="AL66" s="162"/>
      <c r="AM66" s="150"/>
      <c r="AN66" s="152"/>
      <c r="AO66" s="152"/>
    </row>
    <row r="67" spans="2:41" ht="92.45" customHeight="1" x14ac:dyDescent="0.2">
      <c r="B67" s="220"/>
      <c r="C67" s="242"/>
      <c r="D67" s="234"/>
      <c r="E67" s="52"/>
      <c r="F67" s="52"/>
      <c r="G67" s="245"/>
      <c r="H67" s="247"/>
      <c r="I67" s="150"/>
      <c r="J67" s="150"/>
      <c r="K67" s="150"/>
      <c r="L67" s="174"/>
      <c r="M67" s="174"/>
      <c r="N67" s="183"/>
      <c r="O67" s="220"/>
      <c r="P67" s="194"/>
      <c r="Q67" s="362"/>
      <c r="R67" s="365"/>
      <c r="S67" s="113" t="s">
        <v>158</v>
      </c>
      <c r="T67" s="67">
        <v>0.1</v>
      </c>
      <c r="U67" s="45">
        <v>1</v>
      </c>
      <c r="V67" s="45">
        <v>1</v>
      </c>
      <c r="W67" s="45"/>
      <c r="X67" s="45"/>
      <c r="Y67" s="55" t="s">
        <v>53</v>
      </c>
      <c r="Z67" s="129" t="s">
        <v>308</v>
      </c>
      <c r="AA67" s="111" t="s">
        <v>309</v>
      </c>
      <c r="AB67" s="152"/>
      <c r="AC67" s="152"/>
      <c r="AD67" s="59" t="s">
        <v>142</v>
      </c>
      <c r="AE67" s="87" t="s">
        <v>143</v>
      </c>
      <c r="AF67" s="61">
        <v>10000000</v>
      </c>
      <c r="AG67" s="61">
        <v>10000000</v>
      </c>
      <c r="AH67" s="49">
        <v>10000000</v>
      </c>
      <c r="AI67" s="162"/>
      <c r="AJ67" s="141">
        <v>10000000</v>
      </c>
      <c r="AK67" s="49">
        <v>10000000</v>
      </c>
      <c r="AL67" s="162"/>
      <c r="AM67" s="150"/>
      <c r="AN67" s="152"/>
      <c r="AO67" s="152"/>
    </row>
    <row r="68" spans="2:41" ht="409.6" customHeight="1" x14ac:dyDescent="0.2">
      <c r="B68" s="220"/>
      <c r="C68" s="242"/>
      <c r="D68" s="234"/>
      <c r="E68" s="52"/>
      <c r="F68" s="52"/>
      <c r="G68" s="245"/>
      <c r="H68" s="247"/>
      <c r="I68" s="150"/>
      <c r="J68" s="150"/>
      <c r="K68" s="150"/>
      <c r="L68" s="174"/>
      <c r="M68" s="174"/>
      <c r="N68" s="183"/>
      <c r="O68" s="220"/>
      <c r="P68" s="194"/>
      <c r="Q68" s="362"/>
      <c r="R68" s="365"/>
      <c r="S68" s="113" t="s">
        <v>159</v>
      </c>
      <c r="T68" s="67">
        <v>0.2</v>
      </c>
      <c r="U68" s="45">
        <v>1</v>
      </c>
      <c r="V68" s="45">
        <v>1</v>
      </c>
      <c r="W68" s="45"/>
      <c r="X68" s="45"/>
      <c r="Y68" s="55" t="s">
        <v>53</v>
      </c>
      <c r="Z68" s="129" t="s">
        <v>278</v>
      </c>
      <c r="AA68" s="44" t="s">
        <v>279</v>
      </c>
      <c r="AB68" s="152"/>
      <c r="AC68" s="152"/>
      <c r="AD68" s="59" t="s">
        <v>133</v>
      </c>
      <c r="AE68" s="87" t="s">
        <v>134</v>
      </c>
      <c r="AF68" s="61">
        <v>130000000</v>
      </c>
      <c r="AG68" s="61">
        <v>130000000</v>
      </c>
      <c r="AH68" s="49">
        <v>30000000</v>
      </c>
      <c r="AI68" s="162"/>
      <c r="AJ68" s="141">
        <v>130000000</v>
      </c>
      <c r="AK68" s="49">
        <v>130000000</v>
      </c>
      <c r="AL68" s="162"/>
      <c r="AM68" s="150"/>
      <c r="AN68" s="152"/>
      <c r="AO68" s="152"/>
    </row>
    <row r="69" spans="2:41" ht="409.15" customHeight="1" x14ac:dyDescent="0.2">
      <c r="B69" s="220"/>
      <c r="C69" s="242"/>
      <c r="D69" s="234"/>
      <c r="E69" s="52"/>
      <c r="F69" s="52"/>
      <c r="G69" s="245"/>
      <c r="H69" s="247"/>
      <c r="I69" s="150"/>
      <c r="J69" s="150"/>
      <c r="K69" s="150"/>
      <c r="L69" s="174"/>
      <c r="M69" s="174"/>
      <c r="N69" s="183"/>
      <c r="O69" s="220"/>
      <c r="P69" s="194"/>
      <c r="Q69" s="362"/>
      <c r="R69" s="365"/>
      <c r="S69" s="57" t="s">
        <v>160</v>
      </c>
      <c r="T69" s="67">
        <v>0.15</v>
      </c>
      <c r="U69" s="45">
        <v>0</v>
      </c>
      <c r="V69" s="45">
        <v>1</v>
      </c>
      <c r="W69" s="45"/>
      <c r="X69" s="45"/>
      <c r="Y69" s="55" t="s">
        <v>53</v>
      </c>
      <c r="Z69" s="129" t="s">
        <v>290</v>
      </c>
      <c r="AA69" s="44" t="s">
        <v>279</v>
      </c>
      <c r="AB69" s="152"/>
      <c r="AC69" s="152"/>
      <c r="AD69" s="59" t="s">
        <v>142</v>
      </c>
      <c r="AE69" s="87" t="s">
        <v>143</v>
      </c>
      <c r="AF69" s="61">
        <v>35000000</v>
      </c>
      <c r="AG69" s="61">
        <v>35000000</v>
      </c>
      <c r="AH69" s="49">
        <v>35000000</v>
      </c>
      <c r="AI69" s="162"/>
      <c r="AJ69" s="141">
        <v>35000000</v>
      </c>
      <c r="AK69" s="49">
        <v>35000000</v>
      </c>
      <c r="AL69" s="162"/>
      <c r="AM69" s="150"/>
      <c r="AN69" s="152"/>
      <c r="AO69" s="152"/>
    </row>
    <row r="70" spans="2:41" ht="250.9" customHeight="1" x14ac:dyDescent="0.2">
      <c r="B70" s="220"/>
      <c r="C70" s="242"/>
      <c r="D70" s="234"/>
      <c r="E70" s="52"/>
      <c r="F70" s="52"/>
      <c r="G70" s="245"/>
      <c r="H70" s="247"/>
      <c r="I70" s="150"/>
      <c r="J70" s="150"/>
      <c r="K70" s="150"/>
      <c r="L70" s="174"/>
      <c r="M70" s="174"/>
      <c r="N70" s="183"/>
      <c r="O70" s="220"/>
      <c r="P70" s="194"/>
      <c r="Q70" s="362"/>
      <c r="R70" s="365"/>
      <c r="S70" s="122" t="s">
        <v>161</v>
      </c>
      <c r="T70" s="67">
        <v>0.15</v>
      </c>
      <c r="U70" s="45">
        <v>1</v>
      </c>
      <c r="V70" s="45">
        <v>1</v>
      </c>
      <c r="W70" s="45"/>
      <c r="X70" s="45"/>
      <c r="Y70" s="55" t="s">
        <v>53</v>
      </c>
      <c r="Z70" s="129" t="s">
        <v>280</v>
      </c>
      <c r="AA70" s="44" t="s">
        <v>266</v>
      </c>
      <c r="AB70" s="152"/>
      <c r="AC70" s="152"/>
      <c r="AD70" s="59" t="s">
        <v>133</v>
      </c>
      <c r="AE70" s="87" t="s">
        <v>134</v>
      </c>
      <c r="AF70" s="61">
        <v>35000000</v>
      </c>
      <c r="AG70" s="61">
        <v>35000000</v>
      </c>
      <c r="AH70" s="49">
        <v>35000000</v>
      </c>
      <c r="AI70" s="162"/>
      <c r="AJ70" s="141">
        <v>35000000</v>
      </c>
      <c r="AK70" s="49">
        <v>35000000</v>
      </c>
      <c r="AL70" s="162"/>
      <c r="AM70" s="150"/>
      <c r="AN70" s="152"/>
      <c r="AO70" s="152"/>
    </row>
    <row r="71" spans="2:41" ht="118.15" customHeight="1" x14ac:dyDescent="0.2">
      <c r="B71" s="220"/>
      <c r="C71" s="242"/>
      <c r="D71" s="234"/>
      <c r="E71" s="52"/>
      <c r="F71" s="52"/>
      <c r="G71" s="245"/>
      <c r="H71" s="247"/>
      <c r="I71" s="150"/>
      <c r="J71" s="150"/>
      <c r="K71" s="150"/>
      <c r="L71" s="174"/>
      <c r="M71" s="174"/>
      <c r="N71" s="183"/>
      <c r="O71" s="220"/>
      <c r="P71" s="194"/>
      <c r="Q71" s="362"/>
      <c r="R71" s="365"/>
      <c r="S71" s="154" t="s">
        <v>162</v>
      </c>
      <c r="T71" s="222">
        <v>0.15</v>
      </c>
      <c r="U71" s="193">
        <v>1</v>
      </c>
      <c r="V71" s="193">
        <v>1</v>
      </c>
      <c r="W71" s="193"/>
      <c r="X71" s="193"/>
      <c r="Y71" s="173" t="s">
        <v>53</v>
      </c>
      <c r="Z71" s="216" t="s">
        <v>277</v>
      </c>
      <c r="AA71" s="207" t="s">
        <v>276</v>
      </c>
      <c r="AB71" s="152"/>
      <c r="AC71" s="152"/>
      <c r="AD71" s="90" t="s">
        <v>163</v>
      </c>
      <c r="AE71" s="87" t="s">
        <v>164</v>
      </c>
      <c r="AF71" s="61"/>
      <c r="AG71" s="141">
        <v>112362161.88</v>
      </c>
      <c r="AH71" s="49">
        <v>0</v>
      </c>
      <c r="AI71" s="162"/>
      <c r="AJ71" s="141">
        <v>112362161.88</v>
      </c>
      <c r="AK71" s="49">
        <v>112362161.88</v>
      </c>
      <c r="AL71" s="162"/>
      <c r="AM71" s="150"/>
      <c r="AN71" s="152"/>
      <c r="AO71" s="152"/>
    </row>
    <row r="72" spans="2:41" ht="52.9" customHeight="1" x14ac:dyDescent="0.2">
      <c r="B72" s="221"/>
      <c r="C72" s="243"/>
      <c r="D72" s="234"/>
      <c r="E72" s="52"/>
      <c r="F72" s="52"/>
      <c r="G72" s="259"/>
      <c r="H72" s="260"/>
      <c r="I72" s="151"/>
      <c r="J72" s="151"/>
      <c r="K72" s="151"/>
      <c r="L72" s="175"/>
      <c r="M72" s="175"/>
      <c r="N72" s="184"/>
      <c r="O72" s="221"/>
      <c r="P72" s="195"/>
      <c r="Q72" s="363"/>
      <c r="R72" s="366"/>
      <c r="S72" s="153"/>
      <c r="T72" s="223"/>
      <c r="U72" s="195"/>
      <c r="V72" s="195"/>
      <c r="W72" s="195"/>
      <c r="X72" s="195"/>
      <c r="Y72" s="175"/>
      <c r="Z72" s="218"/>
      <c r="AA72" s="209"/>
      <c r="AB72" s="152"/>
      <c r="AC72" s="152"/>
      <c r="AD72" s="75" t="s">
        <v>133</v>
      </c>
      <c r="AE72" s="76" t="s">
        <v>134</v>
      </c>
      <c r="AF72" s="77">
        <v>35000000</v>
      </c>
      <c r="AG72" s="77">
        <v>35000000</v>
      </c>
      <c r="AH72" s="49">
        <v>35000000</v>
      </c>
      <c r="AI72" s="162"/>
      <c r="AJ72" s="143">
        <v>35000000</v>
      </c>
      <c r="AK72" s="49">
        <v>35000000</v>
      </c>
      <c r="AL72" s="162"/>
      <c r="AM72" s="150"/>
      <c r="AN72" s="152"/>
      <c r="AO72" s="152"/>
    </row>
    <row r="73" spans="2:41" ht="52.9" customHeight="1" x14ac:dyDescent="0.2">
      <c r="B73" s="50" t="s">
        <v>39</v>
      </c>
      <c r="C73" s="81" t="s">
        <v>128</v>
      </c>
      <c r="D73" s="234"/>
      <c r="E73" s="52"/>
      <c r="F73" s="52"/>
      <c r="G73" s="82" t="s">
        <v>165</v>
      </c>
      <c r="H73" s="91">
        <v>0.05</v>
      </c>
      <c r="I73" s="54" t="s">
        <v>42</v>
      </c>
      <c r="J73" s="54">
        <v>1</v>
      </c>
      <c r="K73" s="54">
        <v>1</v>
      </c>
      <c r="L73" s="55" t="s">
        <v>65</v>
      </c>
      <c r="M73" s="55">
        <v>1</v>
      </c>
      <c r="N73" s="107">
        <f>+U73*T73</f>
        <v>1</v>
      </c>
      <c r="O73" s="50">
        <f>+U73*T73</f>
        <v>1</v>
      </c>
      <c r="P73" s="109">
        <f>+O73*M73</f>
        <v>1</v>
      </c>
      <c r="Q73" s="50">
        <f>+V73*T73</f>
        <v>1</v>
      </c>
      <c r="R73" s="109">
        <f>+Q73*M73</f>
        <v>1</v>
      </c>
      <c r="S73" s="57" t="s">
        <v>166</v>
      </c>
      <c r="T73" s="67">
        <v>1</v>
      </c>
      <c r="U73" s="45">
        <v>1</v>
      </c>
      <c r="V73" s="45">
        <v>1</v>
      </c>
      <c r="W73" s="45"/>
      <c r="X73" s="45"/>
      <c r="Y73" s="55" t="s">
        <v>53</v>
      </c>
      <c r="Z73" s="129" t="s">
        <v>300</v>
      </c>
      <c r="AA73" s="111" t="s">
        <v>301</v>
      </c>
      <c r="AB73" s="152"/>
      <c r="AC73" s="152"/>
      <c r="AD73" s="59" t="s">
        <v>133</v>
      </c>
      <c r="AE73" s="60" t="s">
        <v>134</v>
      </c>
      <c r="AF73" s="61">
        <v>25000000</v>
      </c>
      <c r="AG73" s="61">
        <v>25000000</v>
      </c>
      <c r="AH73" s="49">
        <v>24000000</v>
      </c>
      <c r="AI73" s="162"/>
      <c r="AJ73" s="141">
        <v>25000000</v>
      </c>
      <c r="AK73" s="49">
        <v>25000000</v>
      </c>
      <c r="AL73" s="162"/>
      <c r="AM73" s="150"/>
      <c r="AN73" s="152"/>
      <c r="AO73" s="152"/>
    </row>
    <row r="74" spans="2:41" ht="52.9" customHeight="1" x14ac:dyDescent="0.2">
      <c r="B74" s="50" t="s">
        <v>39</v>
      </c>
      <c r="C74" s="81" t="s">
        <v>128</v>
      </c>
      <c r="D74" s="234"/>
      <c r="E74" s="52"/>
      <c r="F74" s="52"/>
      <c r="G74" s="82" t="s">
        <v>167</v>
      </c>
      <c r="H74" s="91">
        <v>0.05</v>
      </c>
      <c r="I74" s="54" t="s">
        <v>42</v>
      </c>
      <c r="J74" s="54">
        <v>0</v>
      </c>
      <c r="K74" s="54">
        <v>1</v>
      </c>
      <c r="L74" s="55" t="s">
        <v>65</v>
      </c>
      <c r="M74" s="92">
        <v>1</v>
      </c>
      <c r="N74" s="107">
        <f>+U74*T74</f>
        <v>0</v>
      </c>
      <c r="O74" s="50">
        <f>+U74*T74</f>
        <v>0</v>
      </c>
      <c r="P74" s="109">
        <f>+O74*M74</f>
        <v>0</v>
      </c>
      <c r="Q74" s="50">
        <f>+V74*T74</f>
        <v>0</v>
      </c>
      <c r="R74" s="109">
        <f>+Q74*M74</f>
        <v>0</v>
      </c>
      <c r="S74" s="57" t="s">
        <v>168</v>
      </c>
      <c r="T74" s="67">
        <v>1</v>
      </c>
      <c r="U74" s="45">
        <v>0</v>
      </c>
      <c r="V74" s="45">
        <v>0</v>
      </c>
      <c r="W74" s="45"/>
      <c r="X74" s="45"/>
      <c r="Y74" s="55" t="s">
        <v>53</v>
      </c>
      <c r="Z74" s="129" t="s">
        <v>281</v>
      </c>
      <c r="AA74" s="44"/>
      <c r="AB74" s="152"/>
      <c r="AC74" s="152"/>
      <c r="AD74" s="59" t="s">
        <v>133</v>
      </c>
      <c r="AE74" s="60" t="s">
        <v>134</v>
      </c>
      <c r="AF74" s="61">
        <v>28000000</v>
      </c>
      <c r="AG74" s="61">
        <v>28000000</v>
      </c>
      <c r="AH74" s="49"/>
      <c r="AI74" s="162"/>
      <c r="AJ74" s="141">
        <v>28000000</v>
      </c>
      <c r="AK74" s="49">
        <v>28000000</v>
      </c>
      <c r="AL74" s="162"/>
      <c r="AM74" s="150"/>
      <c r="AN74" s="152"/>
      <c r="AO74" s="152"/>
    </row>
    <row r="75" spans="2:41" ht="145.9" customHeight="1" x14ac:dyDescent="0.2">
      <c r="B75" s="228" t="s">
        <v>39</v>
      </c>
      <c r="C75" s="241" t="s">
        <v>128</v>
      </c>
      <c r="D75" s="234"/>
      <c r="E75" s="52"/>
      <c r="F75" s="52"/>
      <c r="G75" s="244" t="s">
        <v>169</v>
      </c>
      <c r="H75" s="345">
        <v>0.1</v>
      </c>
      <c r="I75" s="164" t="s">
        <v>42</v>
      </c>
      <c r="J75" s="164">
        <v>0</v>
      </c>
      <c r="K75" s="164">
        <v>1</v>
      </c>
      <c r="L75" s="173" t="s">
        <v>65</v>
      </c>
      <c r="M75" s="357">
        <v>1</v>
      </c>
      <c r="N75" s="226">
        <f>+U75*T75</f>
        <v>1</v>
      </c>
      <c r="O75" s="226">
        <f>+U75*T75</f>
        <v>1</v>
      </c>
      <c r="P75" s="188">
        <f>O75*M75</f>
        <v>1</v>
      </c>
      <c r="Q75" s="226">
        <f>+V75*T75</f>
        <v>1</v>
      </c>
      <c r="R75" s="188">
        <f>Q75*M75</f>
        <v>1</v>
      </c>
      <c r="S75" s="369" t="s">
        <v>170</v>
      </c>
      <c r="T75" s="371">
        <v>1</v>
      </c>
      <c r="U75" s="188">
        <v>1</v>
      </c>
      <c r="V75" s="188">
        <v>1</v>
      </c>
      <c r="W75" s="188"/>
      <c r="X75" s="188"/>
      <c r="Y75" s="224" t="s">
        <v>53</v>
      </c>
      <c r="Z75" s="210" t="s">
        <v>211</v>
      </c>
      <c r="AA75" s="212" t="s">
        <v>212</v>
      </c>
      <c r="AB75" s="152"/>
      <c r="AC75" s="152"/>
      <c r="AD75" s="59" t="s">
        <v>171</v>
      </c>
      <c r="AE75" s="87" t="s">
        <v>172</v>
      </c>
      <c r="AF75" s="61">
        <v>52300000</v>
      </c>
      <c r="AG75" s="61">
        <v>52300000</v>
      </c>
      <c r="AH75" s="49"/>
      <c r="AI75" s="162"/>
      <c r="AJ75" s="141">
        <v>52300000</v>
      </c>
      <c r="AK75" s="49">
        <v>0</v>
      </c>
      <c r="AL75" s="162"/>
      <c r="AM75" s="150"/>
      <c r="AN75" s="152"/>
      <c r="AO75" s="152"/>
    </row>
    <row r="76" spans="2:41" ht="89.45" customHeight="1" x14ac:dyDescent="0.2">
      <c r="B76" s="221"/>
      <c r="C76" s="243"/>
      <c r="D76" s="234"/>
      <c r="E76" s="52"/>
      <c r="F76" s="52"/>
      <c r="G76" s="259"/>
      <c r="H76" s="346"/>
      <c r="I76" s="151"/>
      <c r="J76" s="151"/>
      <c r="K76" s="151"/>
      <c r="L76" s="175"/>
      <c r="M76" s="358"/>
      <c r="N76" s="227"/>
      <c r="O76" s="227"/>
      <c r="P76" s="190"/>
      <c r="Q76" s="227"/>
      <c r="R76" s="190"/>
      <c r="S76" s="370"/>
      <c r="T76" s="372"/>
      <c r="U76" s="190"/>
      <c r="V76" s="190"/>
      <c r="W76" s="190"/>
      <c r="X76" s="190"/>
      <c r="Y76" s="225"/>
      <c r="Z76" s="211"/>
      <c r="AA76" s="213"/>
      <c r="AB76" s="152"/>
      <c r="AC76" s="152"/>
      <c r="AD76" s="59" t="s">
        <v>173</v>
      </c>
      <c r="AE76" s="87" t="s">
        <v>174</v>
      </c>
      <c r="AF76" s="61"/>
      <c r="AG76" s="61">
        <v>355543236</v>
      </c>
      <c r="AH76" s="49"/>
      <c r="AI76" s="162"/>
      <c r="AJ76" s="141">
        <v>355543236</v>
      </c>
      <c r="AK76" s="49">
        <v>0</v>
      </c>
      <c r="AL76" s="162"/>
      <c r="AM76" s="150"/>
      <c r="AN76" s="152"/>
      <c r="AO76" s="152"/>
    </row>
    <row r="77" spans="2:41" ht="39.6" customHeight="1" x14ac:dyDescent="0.2">
      <c r="B77" s="50" t="s">
        <v>39</v>
      </c>
      <c r="C77" s="81" t="s">
        <v>128</v>
      </c>
      <c r="D77" s="234"/>
      <c r="E77" s="52"/>
      <c r="F77" s="52"/>
      <c r="G77" s="82" t="s">
        <v>175</v>
      </c>
      <c r="H77" s="91">
        <v>0.1</v>
      </c>
      <c r="I77" s="54" t="s">
        <v>42</v>
      </c>
      <c r="J77" s="54">
        <v>0</v>
      </c>
      <c r="K77" s="54">
        <v>1</v>
      </c>
      <c r="L77" s="55" t="s">
        <v>65</v>
      </c>
      <c r="M77" s="55">
        <v>0</v>
      </c>
      <c r="N77" s="107" t="s">
        <v>145</v>
      </c>
      <c r="O77" s="50" t="s">
        <v>145</v>
      </c>
      <c r="P77" s="50" t="s">
        <v>145</v>
      </c>
      <c r="Q77" s="50" t="s">
        <v>145</v>
      </c>
      <c r="R77" s="50" t="s">
        <v>145</v>
      </c>
      <c r="S77" s="66" t="s">
        <v>145</v>
      </c>
      <c r="T77" s="43">
        <v>0</v>
      </c>
      <c r="U77" s="45">
        <v>0</v>
      </c>
      <c r="V77" s="45">
        <v>0</v>
      </c>
      <c r="W77" s="45"/>
      <c r="X77" s="45"/>
      <c r="Y77" s="55" t="s">
        <v>53</v>
      </c>
      <c r="Z77" s="102" t="s">
        <v>145</v>
      </c>
      <c r="AA77" s="44"/>
      <c r="AB77" s="152"/>
      <c r="AC77" s="152"/>
      <c r="AD77" s="59"/>
      <c r="AE77" s="87"/>
      <c r="AF77" s="61"/>
      <c r="AG77" s="61"/>
      <c r="AH77" s="49"/>
      <c r="AI77" s="162"/>
      <c r="AJ77" s="141"/>
      <c r="AK77" s="49"/>
      <c r="AL77" s="162"/>
      <c r="AM77" s="150"/>
      <c r="AN77" s="152"/>
      <c r="AO77" s="152"/>
    </row>
    <row r="78" spans="2:41" ht="52.9" customHeight="1" x14ac:dyDescent="0.2">
      <c r="B78" s="228" t="s">
        <v>39</v>
      </c>
      <c r="C78" s="241" t="s">
        <v>128</v>
      </c>
      <c r="D78" s="234"/>
      <c r="E78" s="52"/>
      <c r="F78" s="52"/>
      <c r="G78" s="244" t="s">
        <v>176</v>
      </c>
      <c r="H78" s="246">
        <v>0.1</v>
      </c>
      <c r="I78" s="164" t="s">
        <v>42</v>
      </c>
      <c r="J78" s="164">
        <v>0</v>
      </c>
      <c r="K78" s="164">
        <v>1</v>
      </c>
      <c r="L78" s="173" t="s">
        <v>65</v>
      </c>
      <c r="M78" s="173">
        <v>1</v>
      </c>
      <c r="N78" s="226">
        <f>+U78*T78</f>
        <v>1</v>
      </c>
      <c r="O78" s="226">
        <f>+U78*T78</f>
        <v>1</v>
      </c>
      <c r="P78" s="188">
        <f>+O78/M78</f>
        <v>1</v>
      </c>
      <c r="Q78" s="226">
        <f>+V78*T78</f>
        <v>1</v>
      </c>
      <c r="R78" s="188">
        <f>+Q78/M78</f>
        <v>1</v>
      </c>
      <c r="S78" s="235" t="s">
        <v>177</v>
      </c>
      <c r="T78" s="222">
        <v>1</v>
      </c>
      <c r="U78" s="193">
        <v>1</v>
      </c>
      <c r="V78" s="193">
        <v>1</v>
      </c>
      <c r="W78" s="193"/>
      <c r="X78" s="193"/>
      <c r="Y78" s="173" t="s">
        <v>53</v>
      </c>
      <c r="Z78" s="216" t="s">
        <v>288</v>
      </c>
      <c r="AA78" s="207" t="s">
        <v>283</v>
      </c>
      <c r="AB78" s="152"/>
      <c r="AC78" s="152"/>
      <c r="AD78" s="59" t="s">
        <v>142</v>
      </c>
      <c r="AE78" s="87" t="s">
        <v>143</v>
      </c>
      <c r="AF78" s="61">
        <v>30000000</v>
      </c>
      <c r="AG78" s="61">
        <v>30000000</v>
      </c>
      <c r="AH78" s="49">
        <v>0</v>
      </c>
      <c r="AI78" s="162"/>
      <c r="AJ78" s="141">
        <v>30000000</v>
      </c>
      <c r="AK78" s="49">
        <v>30000000</v>
      </c>
      <c r="AL78" s="162"/>
      <c r="AM78" s="150"/>
      <c r="AN78" s="152"/>
      <c r="AO78" s="152"/>
    </row>
    <row r="79" spans="2:41" ht="28.9" customHeight="1" x14ac:dyDescent="0.2">
      <c r="B79" s="220"/>
      <c r="C79" s="242"/>
      <c r="D79" s="234"/>
      <c r="E79" s="52"/>
      <c r="F79" s="52"/>
      <c r="G79" s="245"/>
      <c r="H79" s="247"/>
      <c r="I79" s="150"/>
      <c r="J79" s="150"/>
      <c r="K79" s="150"/>
      <c r="L79" s="174"/>
      <c r="M79" s="174"/>
      <c r="N79" s="261"/>
      <c r="O79" s="261"/>
      <c r="P79" s="189"/>
      <c r="Q79" s="261"/>
      <c r="R79" s="189"/>
      <c r="S79" s="236"/>
      <c r="T79" s="234"/>
      <c r="U79" s="194"/>
      <c r="V79" s="194"/>
      <c r="W79" s="194"/>
      <c r="X79" s="194"/>
      <c r="Y79" s="174"/>
      <c r="Z79" s="217"/>
      <c r="AA79" s="208"/>
      <c r="AB79" s="152"/>
      <c r="AC79" s="152"/>
      <c r="AD79" s="59" t="s">
        <v>137</v>
      </c>
      <c r="AE79" s="87" t="s">
        <v>138</v>
      </c>
      <c r="AF79" s="61">
        <v>164000000</v>
      </c>
      <c r="AG79" s="61">
        <v>164000000</v>
      </c>
      <c r="AH79" s="49">
        <v>148319577</v>
      </c>
      <c r="AI79" s="162"/>
      <c r="AJ79" s="141">
        <v>74000000</v>
      </c>
      <c r="AK79" s="132">
        <v>74000000</v>
      </c>
      <c r="AL79" s="162"/>
      <c r="AM79" s="150"/>
      <c r="AN79" s="152"/>
      <c r="AO79" s="152"/>
    </row>
    <row r="80" spans="2:41" ht="53.45" customHeight="1" thickBot="1" x14ac:dyDescent="0.25">
      <c r="B80" s="221"/>
      <c r="C80" s="243"/>
      <c r="D80" s="223"/>
      <c r="E80" s="52"/>
      <c r="F80" s="52"/>
      <c r="G80" s="245"/>
      <c r="H80" s="247"/>
      <c r="I80" s="356"/>
      <c r="J80" s="356"/>
      <c r="K80" s="356"/>
      <c r="L80" s="174"/>
      <c r="M80" s="174"/>
      <c r="N80" s="352"/>
      <c r="O80" s="352"/>
      <c r="P80" s="355"/>
      <c r="Q80" s="352"/>
      <c r="R80" s="355"/>
      <c r="S80" s="236"/>
      <c r="T80" s="223"/>
      <c r="U80" s="195"/>
      <c r="V80" s="195"/>
      <c r="W80" s="195"/>
      <c r="X80" s="195"/>
      <c r="Y80" s="175"/>
      <c r="Z80" s="218"/>
      <c r="AA80" s="209"/>
      <c r="AB80" s="153"/>
      <c r="AC80" s="153"/>
      <c r="AD80" s="59" t="s">
        <v>178</v>
      </c>
      <c r="AE80" s="87" t="s">
        <v>179</v>
      </c>
      <c r="AF80" s="61">
        <v>0</v>
      </c>
      <c r="AG80" s="61">
        <v>532500000</v>
      </c>
      <c r="AH80" s="49">
        <v>0</v>
      </c>
      <c r="AI80" s="163"/>
      <c r="AJ80" s="141">
        <v>532500000</v>
      </c>
      <c r="AK80" s="49">
        <v>532500000</v>
      </c>
      <c r="AL80" s="163"/>
      <c r="AM80" s="151"/>
      <c r="AN80" s="153"/>
      <c r="AO80" s="153"/>
    </row>
    <row r="81" spans="2:41" ht="26.45" customHeight="1" x14ac:dyDescent="0.2">
      <c r="B81" s="228" t="s">
        <v>39</v>
      </c>
      <c r="C81" s="229" t="s">
        <v>180</v>
      </c>
      <c r="D81" s="222">
        <v>0.2</v>
      </c>
      <c r="E81" s="52"/>
      <c r="F81" s="93"/>
      <c r="G81" s="237" t="s">
        <v>181</v>
      </c>
      <c r="H81" s="239">
        <v>0.35</v>
      </c>
      <c r="I81" s="347" t="s">
        <v>42</v>
      </c>
      <c r="J81" s="347">
        <v>4</v>
      </c>
      <c r="K81" s="347">
        <v>5</v>
      </c>
      <c r="L81" s="349" t="s">
        <v>65</v>
      </c>
      <c r="M81" s="349">
        <v>1</v>
      </c>
      <c r="N81" s="351">
        <f>+U81*T81</f>
        <v>1</v>
      </c>
      <c r="O81" s="353">
        <f>+U81*T81</f>
        <v>1</v>
      </c>
      <c r="P81" s="203">
        <f>+O81/M81</f>
        <v>1</v>
      </c>
      <c r="Q81" s="353">
        <f>+V81*T81</f>
        <v>1</v>
      </c>
      <c r="R81" s="203">
        <f>+Q81/M81</f>
        <v>1</v>
      </c>
      <c r="S81" s="94" t="s">
        <v>182</v>
      </c>
      <c r="T81" s="95">
        <v>1</v>
      </c>
      <c r="U81" s="45">
        <f>+U82*T82</f>
        <v>1</v>
      </c>
      <c r="V81" s="45">
        <f>+V82*T82</f>
        <v>1</v>
      </c>
      <c r="W81" s="45"/>
      <c r="X81" s="45"/>
      <c r="Y81" s="173" t="s">
        <v>53</v>
      </c>
      <c r="Z81" s="129" t="s">
        <v>284</v>
      </c>
      <c r="AA81" s="44"/>
      <c r="AB81" s="154" t="s">
        <v>183</v>
      </c>
      <c r="AC81" s="173" t="s">
        <v>184</v>
      </c>
      <c r="AD81" s="59" t="s">
        <v>185</v>
      </c>
      <c r="AE81" s="87" t="s">
        <v>186</v>
      </c>
      <c r="AF81" s="61">
        <v>349000000</v>
      </c>
      <c r="AG81" s="61">
        <v>349000000</v>
      </c>
      <c r="AH81" s="49">
        <v>257118096</v>
      </c>
      <c r="AI81" s="161">
        <f>+SUM(AH81:AH93)/SUM(AG81:AG93)</f>
        <v>0.65945384905698823</v>
      </c>
      <c r="AJ81" s="141">
        <v>349000000</v>
      </c>
      <c r="AK81" s="49">
        <v>349000000</v>
      </c>
      <c r="AL81" s="161">
        <f>+SUM(AK81:AK93)/SUM(AJ81:AJ93)</f>
        <v>1</v>
      </c>
      <c r="AM81" s="164" t="s">
        <v>50</v>
      </c>
      <c r="AN81" s="154" t="s">
        <v>51</v>
      </c>
      <c r="AO81" s="154"/>
    </row>
    <row r="82" spans="2:41" ht="40.15" customHeight="1" thickBot="1" x14ac:dyDescent="0.25">
      <c r="B82" s="221"/>
      <c r="C82" s="231"/>
      <c r="D82" s="234"/>
      <c r="E82" s="52"/>
      <c r="F82" s="93"/>
      <c r="G82" s="238"/>
      <c r="H82" s="240"/>
      <c r="I82" s="348"/>
      <c r="J82" s="348"/>
      <c r="K82" s="348"/>
      <c r="L82" s="350"/>
      <c r="M82" s="350"/>
      <c r="N82" s="352"/>
      <c r="O82" s="354"/>
      <c r="P82" s="248"/>
      <c r="Q82" s="354"/>
      <c r="R82" s="248"/>
      <c r="S82" s="96" t="s">
        <v>187</v>
      </c>
      <c r="T82" s="95">
        <v>1</v>
      </c>
      <c r="U82" s="45">
        <v>1</v>
      </c>
      <c r="V82" s="45">
        <v>1</v>
      </c>
      <c r="W82" s="45"/>
      <c r="X82" s="45"/>
      <c r="Y82" s="175"/>
      <c r="Z82" s="129" t="s">
        <v>285</v>
      </c>
      <c r="AA82" s="111" t="s">
        <v>287</v>
      </c>
      <c r="AB82" s="152"/>
      <c r="AC82" s="174"/>
      <c r="AD82" s="59" t="s">
        <v>188</v>
      </c>
      <c r="AE82" s="60" t="s">
        <v>189</v>
      </c>
      <c r="AF82" s="61">
        <v>1000000</v>
      </c>
      <c r="AG82" s="61">
        <v>0</v>
      </c>
      <c r="AH82" s="49"/>
      <c r="AI82" s="162"/>
      <c r="AJ82" s="141"/>
      <c r="AK82" s="49"/>
      <c r="AL82" s="162"/>
      <c r="AM82" s="150"/>
      <c r="AN82" s="152"/>
      <c r="AO82" s="152"/>
    </row>
    <row r="83" spans="2:41" ht="26.45" customHeight="1" x14ac:dyDescent="0.2">
      <c r="B83" s="228" t="s">
        <v>39</v>
      </c>
      <c r="C83" s="229" t="s">
        <v>180</v>
      </c>
      <c r="D83" s="234"/>
      <c r="E83" s="52"/>
      <c r="F83" s="52"/>
      <c r="G83" s="232" t="s">
        <v>190</v>
      </c>
      <c r="H83" s="234">
        <v>0.45</v>
      </c>
      <c r="I83" s="201" t="s">
        <v>42</v>
      </c>
      <c r="J83" s="201">
        <v>3</v>
      </c>
      <c r="K83" s="201">
        <v>3</v>
      </c>
      <c r="L83" s="174" t="s">
        <v>43</v>
      </c>
      <c r="M83" s="174">
        <v>3</v>
      </c>
      <c r="N83" s="249">
        <f>(U83*T83+U86*T86+U92*T92)*3</f>
        <v>1.9859999999999998</v>
      </c>
      <c r="O83" s="204">
        <f>(U83*T83+U86*T86+U92*T92)*3</f>
        <v>1.9859999999999998</v>
      </c>
      <c r="P83" s="203">
        <f>+O83/M83</f>
        <v>0.66199999999999992</v>
      </c>
      <c r="Q83" s="204">
        <f>(V83*T83+V86*T86+V92*T92)*3</f>
        <v>2.82</v>
      </c>
      <c r="R83" s="203">
        <f>+Q83/M83</f>
        <v>0.94</v>
      </c>
      <c r="S83" s="97" t="s">
        <v>191</v>
      </c>
      <c r="T83" s="69">
        <v>0.35</v>
      </c>
      <c r="U83" s="45">
        <f>+U84*T84+U85*T85</f>
        <v>0.7</v>
      </c>
      <c r="V83" s="45">
        <f>+V84*T84+V85*T85</f>
        <v>1</v>
      </c>
      <c r="W83" s="45"/>
      <c r="X83" s="45"/>
      <c r="Y83" s="173" t="s">
        <v>53</v>
      </c>
      <c r="Z83" s="129" t="s">
        <v>286</v>
      </c>
      <c r="AA83" s="44"/>
      <c r="AB83" s="152"/>
      <c r="AC83" s="174"/>
      <c r="AD83" s="197" t="s">
        <v>192</v>
      </c>
      <c r="AE83" s="180" t="s">
        <v>193</v>
      </c>
      <c r="AF83" s="170">
        <v>0</v>
      </c>
      <c r="AG83" s="170">
        <v>175859709</v>
      </c>
      <c r="AH83" s="49">
        <v>100000000</v>
      </c>
      <c r="AI83" s="162"/>
      <c r="AJ83" s="168">
        <v>175859709</v>
      </c>
      <c r="AK83" s="158">
        <v>175859709</v>
      </c>
      <c r="AL83" s="162"/>
      <c r="AM83" s="150"/>
      <c r="AN83" s="152"/>
      <c r="AO83" s="152"/>
    </row>
    <row r="84" spans="2:41" ht="128.44999999999999" customHeight="1" x14ac:dyDescent="0.2">
      <c r="B84" s="220"/>
      <c r="C84" s="230"/>
      <c r="D84" s="234"/>
      <c r="E84" s="52"/>
      <c r="F84" s="52"/>
      <c r="G84" s="232"/>
      <c r="H84" s="234"/>
      <c r="I84" s="201"/>
      <c r="J84" s="201"/>
      <c r="K84" s="201"/>
      <c r="L84" s="174"/>
      <c r="M84" s="174"/>
      <c r="N84" s="183"/>
      <c r="O84" s="205"/>
      <c r="P84" s="194"/>
      <c r="Q84" s="205"/>
      <c r="R84" s="194"/>
      <c r="S84" s="57" t="s">
        <v>194</v>
      </c>
      <c r="T84" s="67">
        <v>0.5</v>
      </c>
      <c r="U84" s="45">
        <v>0.6</v>
      </c>
      <c r="V84" s="45">
        <v>1</v>
      </c>
      <c r="W84" s="45"/>
      <c r="X84" s="45"/>
      <c r="Y84" s="174"/>
      <c r="Z84" s="129" t="s">
        <v>293</v>
      </c>
      <c r="AA84" s="111" t="s">
        <v>287</v>
      </c>
      <c r="AB84" s="152"/>
      <c r="AC84" s="174"/>
      <c r="AD84" s="198"/>
      <c r="AE84" s="181"/>
      <c r="AF84" s="171"/>
      <c r="AG84" s="171"/>
      <c r="AH84" s="49"/>
      <c r="AI84" s="162"/>
      <c r="AJ84" s="169"/>
      <c r="AK84" s="159"/>
      <c r="AL84" s="162"/>
      <c r="AM84" s="150"/>
      <c r="AN84" s="152"/>
      <c r="AO84" s="152"/>
    </row>
    <row r="85" spans="2:41" ht="76.5" x14ac:dyDescent="0.2">
      <c r="B85" s="220"/>
      <c r="C85" s="230"/>
      <c r="D85" s="234"/>
      <c r="E85" s="52"/>
      <c r="F85" s="52"/>
      <c r="G85" s="232"/>
      <c r="H85" s="234"/>
      <c r="I85" s="201"/>
      <c r="J85" s="201"/>
      <c r="K85" s="201"/>
      <c r="L85" s="174"/>
      <c r="M85" s="174"/>
      <c r="N85" s="183"/>
      <c r="O85" s="205"/>
      <c r="P85" s="194"/>
      <c r="Q85" s="205"/>
      <c r="R85" s="194"/>
      <c r="S85" s="57" t="s">
        <v>195</v>
      </c>
      <c r="T85" s="67">
        <v>0.5</v>
      </c>
      <c r="U85" s="45">
        <v>0.8</v>
      </c>
      <c r="V85" s="45">
        <v>1</v>
      </c>
      <c r="W85" s="45"/>
      <c r="X85" s="45"/>
      <c r="Y85" s="174"/>
      <c r="Z85" s="129" t="s">
        <v>294</v>
      </c>
      <c r="AA85" s="111" t="s">
        <v>287</v>
      </c>
      <c r="AB85" s="152"/>
      <c r="AC85" s="174"/>
      <c r="AD85" s="198"/>
      <c r="AE85" s="181"/>
      <c r="AF85" s="171"/>
      <c r="AG85" s="171"/>
      <c r="AH85" s="49"/>
      <c r="AI85" s="162"/>
      <c r="AJ85" s="169"/>
      <c r="AK85" s="159"/>
      <c r="AL85" s="162"/>
      <c r="AM85" s="150"/>
      <c r="AN85" s="152"/>
      <c r="AO85" s="152"/>
    </row>
    <row r="86" spans="2:41" ht="38.25" x14ac:dyDescent="0.2">
      <c r="B86" s="220"/>
      <c r="C86" s="230"/>
      <c r="D86" s="234"/>
      <c r="E86" s="52"/>
      <c r="F86" s="52"/>
      <c r="G86" s="232"/>
      <c r="H86" s="234"/>
      <c r="I86" s="201"/>
      <c r="J86" s="201"/>
      <c r="K86" s="201"/>
      <c r="L86" s="174"/>
      <c r="M86" s="174"/>
      <c r="N86" s="183"/>
      <c r="O86" s="205"/>
      <c r="P86" s="194"/>
      <c r="Q86" s="205"/>
      <c r="R86" s="194"/>
      <c r="S86" s="98" t="s">
        <v>196</v>
      </c>
      <c r="T86" s="69">
        <v>0.4</v>
      </c>
      <c r="U86" s="45">
        <f>+U87*T87+U88*T88+U89*T89+U90*T90+U91*T91</f>
        <v>0.48</v>
      </c>
      <c r="V86" s="45">
        <f>+V87*T87+V88*T88+V89*T89+V90*T90+V91*T91</f>
        <v>0.85</v>
      </c>
      <c r="W86" s="45"/>
      <c r="X86" s="45"/>
      <c r="Y86" s="174"/>
      <c r="Z86" s="129" t="s">
        <v>292</v>
      </c>
      <c r="AA86" s="44"/>
      <c r="AB86" s="152"/>
      <c r="AC86" s="174"/>
      <c r="AD86" s="198"/>
      <c r="AE86" s="181"/>
      <c r="AF86" s="171"/>
      <c r="AG86" s="171"/>
      <c r="AH86" s="49"/>
      <c r="AI86" s="162"/>
      <c r="AJ86" s="169"/>
      <c r="AK86" s="159"/>
      <c r="AL86" s="162"/>
      <c r="AM86" s="150"/>
      <c r="AN86" s="152"/>
      <c r="AO86" s="152"/>
    </row>
    <row r="87" spans="2:41" ht="76.5" x14ac:dyDescent="0.2">
      <c r="B87" s="220"/>
      <c r="C87" s="230"/>
      <c r="D87" s="234"/>
      <c r="E87" s="52"/>
      <c r="F87" s="52"/>
      <c r="G87" s="232"/>
      <c r="H87" s="234"/>
      <c r="I87" s="201"/>
      <c r="J87" s="201"/>
      <c r="K87" s="201"/>
      <c r="L87" s="174"/>
      <c r="M87" s="174"/>
      <c r="N87" s="183"/>
      <c r="O87" s="205"/>
      <c r="P87" s="194"/>
      <c r="Q87" s="205"/>
      <c r="R87" s="194"/>
      <c r="S87" s="99" t="s">
        <v>197</v>
      </c>
      <c r="T87" s="67">
        <v>0.3</v>
      </c>
      <c r="U87" s="45">
        <v>0.8</v>
      </c>
      <c r="V87" s="45">
        <v>1</v>
      </c>
      <c r="W87" s="45"/>
      <c r="X87" s="45"/>
      <c r="Y87" s="174"/>
      <c r="Z87" s="129" t="s">
        <v>295</v>
      </c>
      <c r="AA87" s="111" t="s">
        <v>287</v>
      </c>
      <c r="AB87" s="152"/>
      <c r="AC87" s="174"/>
      <c r="AD87" s="199"/>
      <c r="AE87" s="200"/>
      <c r="AF87" s="196"/>
      <c r="AG87" s="196"/>
      <c r="AH87" s="49"/>
      <c r="AI87" s="162"/>
      <c r="AJ87" s="172"/>
      <c r="AK87" s="160"/>
      <c r="AL87" s="162"/>
      <c r="AM87" s="150"/>
      <c r="AN87" s="152"/>
      <c r="AO87" s="152"/>
    </row>
    <row r="88" spans="2:41" ht="63.75" x14ac:dyDescent="0.2">
      <c r="B88" s="220"/>
      <c r="C88" s="230"/>
      <c r="D88" s="234"/>
      <c r="E88" s="52"/>
      <c r="F88" s="52"/>
      <c r="G88" s="232"/>
      <c r="H88" s="234"/>
      <c r="I88" s="201"/>
      <c r="J88" s="201"/>
      <c r="K88" s="201"/>
      <c r="L88" s="174"/>
      <c r="M88" s="174"/>
      <c r="N88" s="183"/>
      <c r="O88" s="205"/>
      <c r="P88" s="194"/>
      <c r="Q88" s="205"/>
      <c r="R88" s="194"/>
      <c r="S88" s="99" t="s">
        <v>198</v>
      </c>
      <c r="T88" s="67">
        <v>0.3</v>
      </c>
      <c r="U88" s="45">
        <v>0.8</v>
      </c>
      <c r="V88" s="45">
        <v>1</v>
      </c>
      <c r="W88" s="45"/>
      <c r="X88" s="45"/>
      <c r="Y88" s="174"/>
      <c r="Z88" s="129" t="s">
        <v>296</v>
      </c>
      <c r="AA88" s="111" t="s">
        <v>287</v>
      </c>
      <c r="AB88" s="152"/>
      <c r="AC88" s="174"/>
      <c r="AD88" s="59" t="s">
        <v>199</v>
      </c>
      <c r="AE88" s="87" t="s">
        <v>200</v>
      </c>
      <c r="AF88" s="61">
        <v>52300000</v>
      </c>
      <c r="AG88" s="61">
        <v>0</v>
      </c>
      <c r="AH88" s="49"/>
      <c r="AI88" s="162"/>
      <c r="AJ88" s="141"/>
      <c r="AK88" s="49"/>
      <c r="AL88" s="162"/>
      <c r="AM88" s="150"/>
      <c r="AN88" s="152"/>
      <c r="AO88" s="152"/>
    </row>
    <row r="89" spans="2:41" ht="66" customHeight="1" x14ac:dyDescent="0.2">
      <c r="B89" s="220"/>
      <c r="C89" s="230"/>
      <c r="D89" s="234"/>
      <c r="E89" s="52"/>
      <c r="F89" s="52"/>
      <c r="G89" s="232"/>
      <c r="H89" s="234"/>
      <c r="I89" s="201"/>
      <c r="J89" s="201"/>
      <c r="K89" s="201"/>
      <c r="L89" s="174"/>
      <c r="M89" s="174"/>
      <c r="N89" s="183"/>
      <c r="O89" s="205"/>
      <c r="P89" s="194"/>
      <c r="Q89" s="205"/>
      <c r="R89" s="194"/>
      <c r="S89" s="99" t="s">
        <v>201</v>
      </c>
      <c r="T89" s="67">
        <v>0.15</v>
      </c>
      <c r="U89" s="45">
        <v>0</v>
      </c>
      <c r="V89" s="45">
        <v>1</v>
      </c>
      <c r="W89" s="45"/>
      <c r="X89" s="45"/>
      <c r="Y89" s="174"/>
      <c r="Z89" s="129" t="s">
        <v>291</v>
      </c>
      <c r="AA89" s="111" t="s">
        <v>287</v>
      </c>
      <c r="AB89" s="152"/>
      <c r="AC89" s="174"/>
      <c r="AD89" s="197" t="s">
        <v>202</v>
      </c>
      <c r="AE89" s="180" t="s">
        <v>203</v>
      </c>
      <c r="AF89" s="170"/>
      <c r="AG89" s="170">
        <v>22300000</v>
      </c>
      <c r="AH89" s="49">
        <v>10000000</v>
      </c>
      <c r="AI89" s="162"/>
      <c r="AJ89" s="168">
        <v>30000000</v>
      </c>
      <c r="AK89" s="158">
        <v>30000000</v>
      </c>
      <c r="AL89" s="162"/>
      <c r="AM89" s="150"/>
      <c r="AN89" s="152"/>
      <c r="AO89" s="152"/>
    </row>
    <row r="90" spans="2:41" ht="39.6" customHeight="1" x14ac:dyDescent="0.2">
      <c r="B90" s="220"/>
      <c r="C90" s="230"/>
      <c r="D90" s="234"/>
      <c r="E90" s="52"/>
      <c r="F90" s="52"/>
      <c r="G90" s="232"/>
      <c r="H90" s="234"/>
      <c r="I90" s="201"/>
      <c r="J90" s="201"/>
      <c r="K90" s="201"/>
      <c r="L90" s="174"/>
      <c r="M90" s="174"/>
      <c r="N90" s="183"/>
      <c r="O90" s="205"/>
      <c r="P90" s="194"/>
      <c r="Q90" s="205"/>
      <c r="R90" s="194"/>
      <c r="S90" s="99" t="s">
        <v>204</v>
      </c>
      <c r="T90" s="67">
        <v>0.15</v>
      </c>
      <c r="U90" s="45">
        <v>0</v>
      </c>
      <c r="V90" s="45">
        <v>0</v>
      </c>
      <c r="W90" s="45"/>
      <c r="X90" s="45"/>
      <c r="Y90" s="174"/>
      <c r="Z90" s="129" t="s">
        <v>213</v>
      </c>
      <c r="AA90" s="44"/>
      <c r="AB90" s="152"/>
      <c r="AC90" s="174"/>
      <c r="AD90" s="198"/>
      <c r="AE90" s="181"/>
      <c r="AF90" s="171"/>
      <c r="AG90" s="171"/>
      <c r="AH90" s="49"/>
      <c r="AI90" s="162"/>
      <c r="AJ90" s="169"/>
      <c r="AK90" s="159"/>
      <c r="AL90" s="162"/>
      <c r="AM90" s="150"/>
      <c r="AN90" s="152"/>
      <c r="AO90" s="152"/>
    </row>
    <row r="91" spans="2:41" ht="63" customHeight="1" x14ac:dyDescent="0.2">
      <c r="B91" s="220"/>
      <c r="C91" s="230"/>
      <c r="D91" s="234"/>
      <c r="E91" s="52"/>
      <c r="F91" s="52"/>
      <c r="G91" s="232"/>
      <c r="H91" s="234"/>
      <c r="I91" s="201"/>
      <c r="J91" s="201"/>
      <c r="K91" s="201"/>
      <c r="L91" s="174"/>
      <c r="M91" s="174"/>
      <c r="N91" s="183"/>
      <c r="O91" s="205"/>
      <c r="P91" s="194"/>
      <c r="Q91" s="205"/>
      <c r="R91" s="194"/>
      <c r="S91" s="57" t="s">
        <v>205</v>
      </c>
      <c r="T91" s="67">
        <v>0.1</v>
      </c>
      <c r="U91" s="45">
        <v>0</v>
      </c>
      <c r="V91" s="45">
        <v>1</v>
      </c>
      <c r="W91" s="45"/>
      <c r="X91" s="45"/>
      <c r="Y91" s="174"/>
      <c r="Z91" s="129" t="s">
        <v>298</v>
      </c>
      <c r="AA91" s="111" t="s">
        <v>287</v>
      </c>
      <c r="AB91" s="152"/>
      <c r="AC91" s="174"/>
      <c r="AD91" s="199"/>
      <c r="AE91" s="200"/>
      <c r="AF91" s="196"/>
      <c r="AG91" s="196"/>
      <c r="AH91" s="49"/>
      <c r="AI91" s="162"/>
      <c r="AJ91" s="172"/>
      <c r="AK91" s="160"/>
      <c r="AL91" s="162"/>
      <c r="AM91" s="150"/>
      <c r="AN91" s="152"/>
      <c r="AO91" s="152"/>
    </row>
    <row r="92" spans="2:41" ht="118.9" customHeight="1" x14ac:dyDescent="0.2">
      <c r="B92" s="221"/>
      <c r="C92" s="231"/>
      <c r="D92" s="234"/>
      <c r="E92" s="52"/>
      <c r="F92" s="52"/>
      <c r="G92" s="233"/>
      <c r="H92" s="223"/>
      <c r="I92" s="202"/>
      <c r="J92" s="202"/>
      <c r="K92" s="202"/>
      <c r="L92" s="175"/>
      <c r="M92" s="175"/>
      <c r="N92" s="184"/>
      <c r="O92" s="206"/>
      <c r="P92" s="195"/>
      <c r="Q92" s="206"/>
      <c r="R92" s="195"/>
      <c r="S92" s="98" t="s">
        <v>206</v>
      </c>
      <c r="T92" s="69">
        <v>0.25</v>
      </c>
      <c r="U92" s="45">
        <v>0.9</v>
      </c>
      <c r="V92" s="45">
        <v>1</v>
      </c>
      <c r="W92" s="45"/>
      <c r="X92" s="45"/>
      <c r="Y92" s="175"/>
      <c r="Z92" s="129" t="s">
        <v>297</v>
      </c>
      <c r="AA92" s="111" t="s">
        <v>287</v>
      </c>
      <c r="AB92" s="152"/>
      <c r="AC92" s="174"/>
      <c r="AD92" s="59" t="s">
        <v>192</v>
      </c>
      <c r="AE92" s="87" t="s">
        <v>193</v>
      </c>
      <c r="AF92" s="61">
        <v>0</v>
      </c>
      <c r="AG92" s="141">
        <v>155971681</v>
      </c>
      <c r="AH92" s="49">
        <v>86348221</v>
      </c>
      <c r="AI92" s="162"/>
      <c r="AJ92" s="141">
        <v>155971681</v>
      </c>
      <c r="AK92" s="49">
        <v>155971681</v>
      </c>
      <c r="AL92" s="162"/>
      <c r="AM92" s="150"/>
      <c r="AN92" s="152"/>
      <c r="AO92" s="152"/>
    </row>
    <row r="93" spans="2:41" ht="153" x14ac:dyDescent="0.2">
      <c r="B93" s="50" t="s">
        <v>39</v>
      </c>
      <c r="C93" s="100" t="s">
        <v>180</v>
      </c>
      <c r="D93" s="223"/>
      <c r="E93" s="52"/>
      <c r="F93" s="52"/>
      <c r="G93" s="101" t="s">
        <v>207</v>
      </c>
      <c r="H93" s="43">
        <v>0.2</v>
      </c>
      <c r="I93" s="102" t="s">
        <v>42</v>
      </c>
      <c r="J93" s="102">
        <v>4</v>
      </c>
      <c r="K93" s="102">
        <v>4</v>
      </c>
      <c r="L93" s="55" t="s">
        <v>65</v>
      </c>
      <c r="M93" s="55">
        <v>1</v>
      </c>
      <c r="N93" s="107">
        <f>+U93*T93</f>
        <v>1</v>
      </c>
      <c r="O93" s="50">
        <f>+U93*T93</f>
        <v>1</v>
      </c>
      <c r="P93" s="109">
        <f>+O93/M93</f>
        <v>1</v>
      </c>
      <c r="Q93" s="50">
        <f>+V93*T93</f>
        <v>1</v>
      </c>
      <c r="R93" s="109">
        <f>+Q93/M93</f>
        <v>1</v>
      </c>
      <c r="S93" s="57" t="s">
        <v>208</v>
      </c>
      <c r="T93" s="67">
        <v>1</v>
      </c>
      <c r="U93" s="45">
        <v>1</v>
      </c>
      <c r="V93" s="45">
        <v>1</v>
      </c>
      <c r="W93" s="45"/>
      <c r="X93" s="45"/>
      <c r="Y93" s="55" t="s">
        <v>209</v>
      </c>
      <c r="Z93" s="129" t="s">
        <v>299</v>
      </c>
      <c r="AA93" s="111" t="s">
        <v>287</v>
      </c>
      <c r="AB93" s="153"/>
      <c r="AC93" s="175"/>
      <c r="AD93" s="59" t="s">
        <v>202</v>
      </c>
      <c r="AE93" s="87" t="s">
        <v>203</v>
      </c>
      <c r="AF93" s="61"/>
      <c r="AG93" s="61">
        <v>30000000</v>
      </c>
      <c r="AH93" s="49">
        <v>30000000</v>
      </c>
      <c r="AI93" s="163"/>
      <c r="AJ93" s="141">
        <v>22300000</v>
      </c>
      <c r="AK93" s="49">
        <v>22300000</v>
      </c>
      <c r="AL93" s="163"/>
      <c r="AM93" s="151"/>
      <c r="AN93" s="153"/>
      <c r="AO93" s="153"/>
    </row>
    <row r="94" spans="2:41" ht="13.15" customHeight="1" x14ac:dyDescent="0.25">
      <c r="P94" s="110" t="e">
        <f>+AVERAGE(P9:P93)</f>
        <v>#VALUE!</v>
      </c>
      <c r="Q94" s="110"/>
      <c r="R94" s="110" t="e">
        <f>+AVERAGE(R9:R93)</f>
        <v>#VALUE!</v>
      </c>
      <c r="AF94" s="134"/>
      <c r="AG94" s="134"/>
      <c r="AH94" s="134"/>
      <c r="AI94" s="134"/>
      <c r="AJ94" s="135">
        <f>+SUM(AJ9:AJ93)</f>
        <v>5844614945.4499998</v>
      </c>
      <c r="AK94" s="135">
        <f>+SUM(AK9:AK93)</f>
        <v>5300040958.4499998</v>
      </c>
      <c r="AL94" s="134"/>
      <c r="AM94" s="136"/>
    </row>
    <row r="95" spans="2:41" ht="13.15" customHeight="1" x14ac:dyDescent="0.25">
      <c r="AF95" s="137">
        <f>+SUM(AF9:AF93)</f>
        <v>3560369000</v>
      </c>
      <c r="AG95" s="135">
        <f>+SUM(AG9:AG93)</f>
        <v>5844614945.4499998</v>
      </c>
      <c r="AH95" s="137">
        <f>+SUM(AH9:AH93)</f>
        <v>3519232432</v>
      </c>
      <c r="AI95" s="138">
        <f>+AVERAGE(AI9:AI93)</f>
        <v>0.68833549284676743</v>
      </c>
      <c r="AJ95" s="138"/>
      <c r="AK95" s="138"/>
      <c r="AL95" s="138">
        <f>+AVERAGE(AL9:AL93)</f>
        <v>0.9335610954713951</v>
      </c>
      <c r="AM95" s="136"/>
    </row>
    <row r="102" spans="37:37" x14ac:dyDescent="0.2">
      <c r="AK102" s="133"/>
    </row>
  </sheetData>
  <autoFilter ref="A8:BJ95"/>
  <mergeCells count="315">
    <mergeCell ref="P22:P39"/>
    <mergeCell ref="N19:N20"/>
    <mergeCell ref="O19:O20"/>
    <mergeCell ref="W75:W76"/>
    <mergeCell ref="L16:L17"/>
    <mergeCell ref="M16:M17"/>
    <mergeCell ref="N16:N17"/>
    <mergeCell ref="X75:X76"/>
    <mergeCell ref="U75:U76"/>
    <mergeCell ref="V75:V76"/>
    <mergeCell ref="S65:S66"/>
    <mergeCell ref="S71:S72"/>
    <mergeCell ref="U22:U39"/>
    <mergeCell ref="V22:V39"/>
    <mergeCell ref="W22:W39"/>
    <mergeCell ref="X22:X39"/>
    <mergeCell ref="X71:X72"/>
    <mergeCell ref="W65:W66"/>
    <mergeCell ref="X65:X66"/>
    <mergeCell ref="S75:S76"/>
    <mergeCell ref="T75:T76"/>
    <mergeCell ref="R75:R76"/>
    <mergeCell ref="Q78:Q80"/>
    <mergeCell ref="R78:R80"/>
    <mergeCell ref="W71:W72"/>
    <mergeCell ref="Q16:Q17"/>
    <mergeCell ref="R16:R17"/>
    <mergeCell ref="Q19:Q20"/>
    <mergeCell ref="R19:R20"/>
    <mergeCell ref="Q22:Q39"/>
    <mergeCell ref="R22:R39"/>
    <mergeCell ref="Q40:Q50"/>
    <mergeCell ref="R40:R50"/>
    <mergeCell ref="Q56:Q72"/>
    <mergeCell ref="R56:R72"/>
    <mergeCell ref="B75:B76"/>
    <mergeCell ref="C75:C76"/>
    <mergeCell ref="G75:G76"/>
    <mergeCell ref="D51:D80"/>
    <mergeCell ref="I78:I80"/>
    <mergeCell ref="J78:J80"/>
    <mergeCell ref="K78:K80"/>
    <mergeCell ref="N78:N80"/>
    <mergeCell ref="O78:O80"/>
    <mergeCell ref="O75:O76"/>
    <mergeCell ref="L56:L72"/>
    <mergeCell ref="M56:M72"/>
    <mergeCell ref="L75:L76"/>
    <mergeCell ref="M75:M76"/>
    <mergeCell ref="J83:J92"/>
    <mergeCell ref="Q75:Q76"/>
    <mergeCell ref="H75:H76"/>
    <mergeCell ref="I75:I76"/>
    <mergeCell ref="J75:J76"/>
    <mergeCell ref="K75:K76"/>
    <mergeCell ref="I81:I82"/>
    <mergeCell ref="J81:J82"/>
    <mergeCell ref="K81:K82"/>
    <mergeCell ref="L81:L82"/>
    <mergeCell ref="M81:M82"/>
    <mergeCell ref="N81:N82"/>
    <mergeCell ref="O81:O82"/>
    <mergeCell ref="P81:P82"/>
    <mergeCell ref="Q81:Q82"/>
    <mergeCell ref="P78:P80"/>
    <mergeCell ref="P75:P76"/>
    <mergeCell ref="AN5:AN7"/>
    <mergeCell ref="AO5:AO7"/>
    <mergeCell ref="AI6:AI7"/>
    <mergeCell ref="AC6:AC7"/>
    <mergeCell ref="AD6:AD7"/>
    <mergeCell ref="AE6:AE7"/>
    <mergeCell ref="AF6:AF7"/>
    <mergeCell ref="AG6:AG7"/>
    <mergeCell ref="AH6:AH7"/>
    <mergeCell ref="AJ6:AJ7"/>
    <mergeCell ref="AK6:AK7"/>
    <mergeCell ref="AD5:AL5"/>
    <mergeCell ref="AL6:AL7"/>
    <mergeCell ref="X11:X13"/>
    <mergeCell ref="AB9:AB15"/>
    <mergeCell ref="AL9:AL15"/>
    <mergeCell ref="AC9:AC14"/>
    <mergeCell ref="AI9:AI15"/>
    <mergeCell ref="Y11:Y13"/>
    <mergeCell ref="Z11:Z13"/>
    <mergeCell ref="AA11:AA13"/>
    <mergeCell ref="AM5:AM7"/>
    <mergeCell ref="AB6:AB7"/>
    <mergeCell ref="S5:S7"/>
    <mergeCell ref="T5:T7"/>
    <mergeCell ref="U5:X6"/>
    <mergeCell ref="Y5:Y7"/>
    <mergeCell ref="Z5:Z7"/>
    <mergeCell ref="AA5:AA7"/>
    <mergeCell ref="M5:R5"/>
    <mergeCell ref="AB5:AC5"/>
    <mergeCell ref="P9:P14"/>
    <mergeCell ref="T11:T13"/>
    <mergeCell ref="U11:U13"/>
    <mergeCell ref="V11:V13"/>
    <mergeCell ref="W11:W13"/>
    <mergeCell ref="R6:R7"/>
    <mergeCell ref="Q9:Q14"/>
    <mergeCell ref="R9:R14"/>
    <mergeCell ref="Q6:Q7"/>
    <mergeCell ref="P6:P7"/>
    <mergeCell ref="S11:S13"/>
    <mergeCell ref="H5:H7"/>
    <mergeCell ref="I5:I7"/>
    <mergeCell ref="J5:J7"/>
    <mergeCell ref="K5:K7"/>
    <mergeCell ref="L5:L7"/>
    <mergeCell ref="K9:K14"/>
    <mergeCell ref="M6:M7"/>
    <mergeCell ref="N6:N7"/>
    <mergeCell ref="O6:O7"/>
    <mergeCell ref="L9:L14"/>
    <mergeCell ref="M9:M14"/>
    <mergeCell ref="N9:N14"/>
    <mergeCell ref="O9:O14"/>
    <mergeCell ref="B5:B7"/>
    <mergeCell ref="C5:C7"/>
    <mergeCell ref="D5:D7"/>
    <mergeCell ref="B9:B14"/>
    <mergeCell ref="C9:C14"/>
    <mergeCell ref="D9:D15"/>
    <mergeCell ref="E9:E14"/>
    <mergeCell ref="F9:F14"/>
    <mergeCell ref="G9:G14"/>
    <mergeCell ref="E5:E7"/>
    <mergeCell ref="F5:F7"/>
    <mergeCell ref="G5:G7"/>
    <mergeCell ref="I16:I17"/>
    <mergeCell ref="J16:J17"/>
    <mergeCell ref="K16:K17"/>
    <mergeCell ref="H9:H14"/>
    <mergeCell ref="I9:I14"/>
    <mergeCell ref="J9:J14"/>
    <mergeCell ref="B19:B20"/>
    <mergeCell ref="C19:C20"/>
    <mergeCell ref="G19:G20"/>
    <mergeCell ref="H19:H20"/>
    <mergeCell ref="I19:I20"/>
    <mergeCell ref="J19:J20"/>
    <mergeCell ref="K19:K20"/>
    <mergeCell ref="B16:B17"/>
    <mergeCell ref="C16:C17"/>
    <mergeCell ref="D16:D20"/>
    <mergeCell ref="G16:G17"/>
    <mergeCell ref="H16:H17"/>
    <mergeCell ref="N22:N39"/>
    <mergeCell ref="AB16:AB20"/>
    <mergeCell ref="AC16:AC20"/>
    <mergeCell ref="AD16:AD17"/>
    <mergeCell ref="AE16:AE17"/>
    <mergeCell ref="AF16:AF17"/>
    <mergeCell ref="AG16:AG17"/>
    <mergeCell ref="Y22:Y39"/>
    <mergeCell ref="AD22:AD39"/>
    <mergeCell ref="AE22:AE39"/>
    <mergeCell ref="AF22:AF39"/>
    <mergeCell ref="AG22:AG39"/>
    <mergeCell ref="Z19:Z20"/>
    <mergeCell ref="AA19:AA20"/>
    <mergeCell ref="O16:O17"/>
    <mergeCell ref="P16:P17"/>
    <mergeCell ref="P19:P20"/>
    <mergeCell ref="Y19:Y20"/>
    <mergeCell ref="T19:T20"/>
    <mergeCell ref="U19:U20"/>
    <mergeCell ref="V19:V20"/>
    <mergeCell ref="W19:W20"/>
    <mergeCell ref="X19:X20"/>
    <mergeCell ref="O22:O39"/>
    <mergeCell ref="B22:B39"/>
    <mergeCell ref="C22:C39"/>
    <mergeCell ref="G22:G39"/>
    <mergeCell ref="H22:H39"/>
    <mergeCell ref="I22:I39"/>
    <mergeCell ref="J22:J39"/>
    <mergeCell ref="K22:K39"/>
    <mergeCell ref="K40:K50"/>
    <mergeCell ref="B56:B72"/>
    <mergeCell ref="C56:C72"/>
    <mergeCell ref="G56:G72"/>
    <mergeCell ref="H56:H72"/>
    <mergeCell ref="I56:I72"/>
    <mergeCell ref="J56:J72"/>
    <mergeCell ref="B40:B50"/>
    <mergeCell ref="C40:C50"/>
    <mergeCell ref="G40:G50"/>
    <mergeCell ref="H40:H50"/>
    <mergeCell ref="D21:D50"/>
    <mergeCell ref="I40:I50"/>
    <mergeCell ref="J40:J50"/>
    <mergeCell ref="K56:K72"/>
    <mergeCell ref="B83:B92"/>
    <mergeCell ref="C83:C92"/>
    <mergeCell ref="G83:G92"/>
    <mergeCell ref="H83:H92"/>
    <mergeCell ref="I83:I92"/>
    <mergeCell ref="S78:S80"/>
    <mergeCell ref="T78:T80"/>
    <mergeCell ref="Y78:Y80"/>
    <mergeCell ref="B81:B82"/>
    <mergeCell ref="C81:C82"/>
    <mergeCell ref="D81:D93"/>
    <mergeCell ref="G81:G82"/>
    <mergeCell ref="H81:H82"/>
    <mergeCell ref="Y81:Y82"/>
    <mergeCell ref="B78:B80"/>
    <mergeCell ref="C78:C80"/>
    <mergeCell ref="G78:G80"/>
    <mergeCell ref="H78:H80"/>
    <mergeCell ref="L78:L80"/>
    <mergeCell ref="M78:M80"/>
    <mergeCell ref="R81:R82"/>
    <mergeCell ref="Q83:Q92"/>
    <mergeCell ref="R83:R92"/>
    <mergeCell ref="N83:N92"/>
    <mergeCell ref="AA78:AA80"/>
    <mergeCell ref="Z75:Z76"/>
    <mergeCell ref="AA75:AA76"/>
    <mergeCell ref="AC51:AC80"/>
    <mergeCell ref="Z65:Z66"/>
    <mergeCell ref="Z78:Z80"/>
    <mergeCell ref="N56:N72"/>
    <mergeCell ref="O56:O72"/>
    <mergeCell ref="P56:P72"/>
    <mergeCell ref="Z71:Z72"/>
    <mergeCell ref="U65:U66"/>
    <mergeCell ref="T71:T72"/>
    <mergeCell ref="U71:U72"/>
    <mergeCell ref="V71:V72"/>
    <mergeCell ref="V65:V66"/>
    <mergeCell ref="T65:T66"/>
    <mergeCell ref="Y75:Y76"/>
    <mergeCell ref="U78:U80"/>
    <mergeCell ref="V78:V80"/>
    <mergeCell ref="W78:W80"/>
    <mergeCell ref="AA71:AA72"/>
    <mergeCell ref="N75:N76"/>
    <mergeCell ref="AA65:AA66"/>
    <mergeCell ref="Y71:Y72"/>
    <mergeCell ref="AE89:AE91"/>
    <mergeCell ref="AF89:AF91"/>
    <mergeCell ref="AG89:AG91"/>
    <mergeCell ref="K83:K92"/>
    <mergeCell ref="L83:L92"/>
    <mergeCell ref="M83:M92"/>
    <mergeCell ref="Y83:Y92"/>
    <mergeCell ref="AD83:AD87"/>
    <mergeCell ref="AE83:AE87"/>
    <mergeCell ref="AB81:AB93"/>
    <mergeCell ref="AC81:AC93"/>
    <mergeCell ref="P83:P92"/>
    <mergeCell ref="AF83:AF87"/>
    <mergeCell ref="O83:O92"/>
    <mergeCell ref="L22:L39"/>
    <mergeCell ref="M22:M39"/>
    <mergeCell ref="S19:S20"/>
    <mergeCell ref="AB21:AB50"/>
    <mergeCell ref="AC21:AC50"/>
    <mergeCell ref="AJ83:AJ87"/>
    <mergeCell ref="AD56:AD61"/>
    <mergeCell ref="AE56:AE64"/>
    <mergeCell ref="AF56:AF64"/>
    <mergeCell ref="M40:M50"/>
    <mergeCell ref="Y40:Y50"/>
    <mergeCell ref="AB51:AB80"/>
    <mergeCell ref="L40:L50"/>
    <mergeCell ref="N40:N50"/>
    <mergeCell ref="O40:O50"/>
    <mergeCell ref="P40:P50"/>
    <mergeCell ref="AI81:AI93"/>
    <mergeCell ref="L19:L20"/>
    <mergeCell ref="M19:M20"/>
    <mergeCell ref="X78:X80"/>
    <mergeCell ref="Y65:Y66"/>
    <mergeCell ref="AJ89:AJ91"/>
    <mergeCell ref="AG83:AG87"/>
    <mergeCell ref="AD89:AD91"/>
    <mergeCell ref="AJ56:AJ64"/>
    <mergeCell ref="AG56:AG64"/>
    <mergeCell ref="AI51:AI80"/>
    <mergeCell ref="AJ16:AJ17"/>
    <mergeCell ref="AK16:AK17"/>
    <mergeCell ref="AL16:AL20"/>
    <mergeCell ref="AL21:AL50"/>
    <mergeCell ref="AJ22:AJ39"/>
    <mergeCell ref="AK22:AK39"/>
    <mergeCell ref="AH16:AH17"/>
    <mergeCell ref="AI16:AI20"/>
    <mergeCell ref="AI21:AI50"/>
    <mergeCell ref="AH22:AH39"/>
    <mergeCell ref="AM51:AM80"/>
    <mergeCell ref="AN51:AN80"/>
    <mergeCell ref="AN21:AN50"/>
    <mergeCell ref="AO9:AO15"/>
    <mergeCell ref="AO16:AO20"/>
    <mergeCell ref="AO21:AO51"/>
    <mergeCell ref="AO81:AO93"/>
    <mergeCell ref="AO52:AO80"/>
    <mergeCell ref="AK89:AK91"/>
    <mergeCell ref="AK83:AK87"/>
    <mergeCell ref="AK56:AK64"/>
    <mergeCell ref="AL81:AL93"/>
    <mergeCell ref="AM16:AM20"/>
    <mergeCell ref="AN16:AN20"/>
    <mergeCell ref="AM81:AM93"/>
    <mergeCell ref="AN81:AN93"/>
    <mergeCell ref="AM9:AM15"/>
    <mergeCell ref="AN9:AN15"/>
    <mergeCell ref="AL51:AL80"/>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PA- 2020 IMCY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SALCEDO</dc:creator>
  <cp:lastModifiedBy>PLANEACION</cp:lastModifiedBy>
  <dcterms:created xsi:type="dcterms:W3CDTF">2020-10-28T23:30:32Z</dcterms:created>
  <dcterms:modified xsi:type="dcterms:W3CDTF">2021-02-04T23:21:37Z</dcterms:modified>
</cp:coreProperties>
</file>